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C:\Users\t1287994\Desktop\"/>
    </mc:Choice>
  </mc:AlternateContent>
  <xr:revisionPtr revIDLastSave="0" documentId="8_{68ED9FC6-06AF-41D3-93A6-91F47AD1E86E}" xr6:coauthVersionLast="36" xr6:coauthVersionMax="36" xr10:uidLastSave="{00000000-0000-0000-0000-000000000000}"/>
  <workbookProtection workbookPassword="DF61" lockStructure="1"/>
  <bookViews>
    <workbookView xWindow="0" yWindow="0" windowWidth="12780" windowHeight="8980" tabRatio="919" xr2:uid="{DE61F857-3193-4D23-AB2C-44EB8695CFDE}"/>
  </bookViews>
  <sheets>
    <sheet name="ご案内" sheetId="32" r:id="rId1"/>
    <sheet name="必要資料のご案内 " sheetId="36" r:id="rId2"/>
    <sheet name="試算諸元入力" sheetId="23" r:id="rId3"/>
    <sheet name="電気料金試算結果" sheetId="24" r:id="rId4"/>
    <sheet name="これより右はＨＰ非表示" sheetId="34" state="hidden" r:id="rId5"/>
    <sheet name="従量電灯B" sheetId="6" state="hidden" r:id="rId6"/>
    <sheet name="従量電灯C" sheetId="7" state="hidden" r:id="rId7"/>
    <sheet name="電化上手" sheetId="12" state="hidden" r:id="rId8"/>
    <sheet name="ﾋﾟｰｸｼﾌﾄ" sheetId="13" state="hidden" r:id="rId9"/>
    <sheet name="低圧電力" sheetId="18" state="hidden" r:id="rId10"/>
    <sheet name="リスト" sheetId="25" state="hidden" r:id="rId11"/>
    <sheet name="old rate" sheetId="2" state="hidden" r:id="rId12"/>
    <sheet name="new rate" sheetId="5" state="hidden" r:id="rId13"/>
    <sheet name="fuel" sheetId="3" state="hidden" r:id="rId14"/>
  </sheets>
  <definedNames>
    <definedName name="_xlnm.Print_Area" localSheetId="12">'new rate'!$A$1:$BL$28</definedName>
    <definedName name="_xlnm.Print_Area" localSheetId="11">'old rate'!$A$1:$BL$28</definedName>
    <definedName name="_xlnm.Print_Area" localSheetId="0">ご案内!$A$1:$AW$43</definedName>
    <definedName name="_xlnm.Print_Area" localSheetId="3">電気料金試算結果!$B$1:$AP$50</definedName>
    <definedName name="ピークシフト">リスト!$E$2:$E$50</definedName>
    <definedName name="従量電灯B">リスト!$B$2:$B$8</definedName>
    <definedName name="従量電灯Ｃ">リスト!$C$2:$C$50</definedName>
    <definedName name="低圧電力">リスト!$F$2:$F$50</definedName>
    <definedName name="電化上手">リスト!$D$2:$D$50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24" l="1"/>
  <c r="N10" i="13" l="1"/>
  <c r="N10" i="12"/>
  <c r="N22" i="23" l="1"/>
  <c r="R14" i="18" l="1"/>
  <c r="R10" i="18"/>
  <c r="S10" i="23"/>
  <c r="R7" i="24" s="1"/>
  <c r="R14" i="7" l="1"/>
  <c r="N14" i="7"/>
  <c r="R14" i="6" l="1"/>
  <c r="N14" i="6"/>
  <c r="P17" i="24" l="1"/>
  <c r="D18" i="12"/>
  <c r="Z5" i="12" s="1"/>
  <c r="D17" i="12"/>
  <c r="V5" i="12" s="1"/>
  <c r="V14" i="18"/>
  <c r="V10" i="18"/>
  <c r="N15" i="13"/>
  <c r="R15" i="13"/>
  <c r="R15" i="12"/>
  <c r="R10" i="13"/>
  <c r="R10" i="12"/>
  <c r="R10" i="7"/>
  <c r="R10" i="6"/>
  <c r="N15" i="12"/>
  <c r="N10" i="6"/>
  <c r="N10" i="7"/>
  <c r="D11" i="18"/>
  <c r="D10" i="18"/>
  <c r="D9" i="18"/>
  <c r="D10" i="13"/>
  <c r="D11" i="13"/>
  <c r="D9" i="13"/>
  <c r="D11" i="12"/>
  <c r="D12" i="12"/>
  <c r="D13" i="12"/>
  <c r="D10" i="12"/>
  <c r="AB40" i="24"/>
  <c r="AB39" i="24"/>
  <c r="AB37" i="24"/>
  <c r="P40" i="24"/>
  <c r="P39" i="24"/>
  <c r="AB38" i="24" l="1"/>
  <c r="P38" i="24"/>
  <c r="D8" i="6" l="1"/>
  <c r="D8" i="7"/>
  <c r="F11" i="12"/>
  <c r="F12" i="12"/>
  <c r="F10" i="13"/>
  <c r="F11" i="13"/>
  <c r="D8" i="18"/>
  <c r="D8" i="13"/>
  <c r="H10" i="13" s="1"/>
  <c r="D8" i="12"/>
  <c r="H16" i="12" s="1"/>
  <c r="D9" i="7" l="1"/>
  <c r="D9" i="6"/>
  <c r="L8" i="24"/>
  <c r="H17" i="12"/>
  <c r="H12" i="12"/>
  <c r="H11" i="12"/>
  <c r="H11" i="13"/>
  <c r="L7" i="24"/>
  <c r="L6" i="24"/>
  <c r="AB15" i="24" l="1"/>
  <c r="P15" i="24"/>
  <c r="D22" i="13" l="1"/>
  <c r="D21" i="13"/>
  <c r="D20" i="13"/>
  <c r="D25" i="13"/>
  <c r="D20" i="12"/>
  <c r="D21" i="12" s="1"/>
  <c r="X14" i="18"/>
  <c r="X10" i="18"/>
  <c r="T14" i="18"/>
  <c r="T10" i="18"/>
  <c r="R5" i="18" s="1"/>
  <c r="D19" i="18"/>
  <c r="D20" i="18" s="1"/>
  <c r="P15" i="18"/>
  <c r="P14" i="18"/>
  <c r="P11" i="18"/>
  <c r="P10" i="18"/>
  <c r="N15" i="18"/>
  <c r="N14" i="18"/>
  <c r="N11" i="18"/>
  <c r="N10" i="18"/>
  <c r="F14" i="18"/>
  <c r="F10" i="18"/>
  <c r="H14" i="18"/>
  <c r="F6" i="18" s="1"/>
  <c r="H10" i="18"/>
  <c r="Z6" i="18"/>
  <c r="Z5" i="18"/>
  <c r="F5" i="18" l="1"/>
  <c r="N5" i="18"/>
  <c r="J14" i="18"/>
  <c r="J12" i="18"/>
  <c r="J15" i="18"/>
  <c r="J6" i="18" s="1"/>
  <c r="J16" i="18"/>
  <c r="J10" i="18"/>
  <c r="J11" i="18"/>
  <c r="V6" i="18"/>
  <c r="N6" i="18"/>
  <c r="V5" i="18"/>
  <c r="R6" i="18"/>
  <c r="F16" i="13"/>
  <c r="F17" i="13"/>
  <c r="F15" i="13"/>
  <c r="F12" i="13"/>
  <c r="L17" i="13"/>
  <c r="L16" i="13"/>
  <c r="L15" i="13"/>
  <c r="L12" i="13"/>
  <c r="L11" i="13"/>
  <c r="L10" i="13"/>
  <c r="J16" i="13"/>
  <c r="J17" i="13"/>
  <c r="J15" i="13"/>
  <c r="J11" i="13"/>
  <c r="J12" i="13"/>
  <c r="J10" i="13"/>
  <c r="H17" i="13"/>
  <c r="H16" i="13"/>
  <c r="T15" i="13"/>
  <c r="P15" i="13"/>
  <c r="H15" i="13"/>
  <c r="H12" i="13"/>
  <c r="F5" i="13" s="1"/>
  <c r="T10" i="13"/>
  <c r="P10" i="13"/>
  <c r="N5" i="13" s="1"/>
  <c r="V6" i="13"/>
  <c r="V5" i="13"/>
  <c r="J5" i="18" l="1"/>
  <c r="J5" i="13"/>
  <c r="N6" i="13"/>
  <c r="R5" i="13"/>
  <c r="F6" i="13"/>
  <c r="R6" i="13"/>
  <c r="J6" i="13"/>
  <c r="D6" i="18"/>
  <c r="D5" i="18"/>
  <c r="Z6" i="12"/>
  <c r="V6" i="12"/>
  <c r="AH5" i="12"/>
  <c r="AH6" i="12"/>
  <c r="D5" i="13" l="1"/>
  <c r="D6" i="13"/>
  <c r="V10" i="12"/>
  <c r="Z10" i="12"/>
  <c r="AB10" i="12"/>
  <c r="X10" i="12"/>
  <c r="F10" i="12"/>
  <c r="F16" i="12"/>
  <c r="F17" i="12"/>
  <c r="F15" i="12"/>
  <c r="J16" i="12"/>
  <c r="J17" i="12"/>
  <c r="J18" i="12"/>
  <c r="J15" i="12"/>
  <c r="T15" i="12"/>
  <c r="T10" i="12"/>
  <c r="P10" i="12"/>
  <c r="N5" i="12" s="1"/>
  <c r="P15" i="12"/>
  <c r="L16" i="12"/>
  <c r="L17" i="12"/>
  <c r="L18" i="12"/>
  <c r="L15" i="12"/>
  <c r="L11" i="12"/>
  <c r="L12" i="12"/>
  <c r="L13" i="12"/>
  <c r="L10" i="12"/>
  <c r="J11" i="12"/>
  <c r="J12" i="12"/>
  <c r="J13" i="12"/>
  <c r="J10" i="12"/>
  <c r="H15" i="12"/>
  <c r="H10" i="12"/>
  <c r="F5" i="12" s="1"/>
  <c r="L16" i="7"/>
  <c r="L15" i="7"/>
  <c r="L14" i="7"/>
  <c r="L12" i="7"/>
  <c r="L11" i="7"/>
  <c r="L10" i="7"/>
  <c r="L15" i="6"/>
  <c r="L16" i="6"/>
  <c r="L14" i="6"/>
  <c r="L11" i="6"/>
  <c r="L12" i="6"/>
  <c r="L10" i="6"/>
  <c r="F10" i="7"/>
  <c r="J16" i="7"/>
  <c r="J15" i="7"/>
  <c r="T14" i="7"/>
  <c r="P14" i="7"/>
  <c r="J14" i="7"/>
  <c r="H14" i="7"/>
  <c r="F6" i="7" s="1"/>
  <c r="F14" i="7"/>
  <c r="J12" i="7"/>
  <c r="J11" i="7"/>
  <c r="T10" i="7"/>
  <c r="P10" i="7"/>
  <c r="J10" i="7"/>
  <c r="H10" i="7"/>
  <c r="V6" i="7"/>
  <c r="V5" i="7"/>
  <c r="J16" i="6"/>
  <c r="J15" i="6"/>
  <c r="T14" i="6"/>
  <c r="P14" i="6"/>
  <c r="J14" i="6"/>
  <c r="H14" i="6"/>
  <c r="F14" i="6"/>
  <c r="J12" i="6"/>
  <c r="J11" i="6"/>
  <c r="T10" i="6"/>
  <c r="P10" i="6"/>
  <c r="J10" i="6"/>
  <c r="H10" i="6"/>
  <c r="F5" i="6" s="1"/>
  <c r="F10" i="6"/>
  <c r="V6" i="6"/>
  <c r="V5" i="6"/>
  <c r="P12" i="24" l="1"/>
  <c r="F5" i="7"/>
  <c r="J5" i="6"/>
  <c r="P13" i="24" s="1"/>
  <c r="J5" i="12"/>
  <c r="J5" i="7"/>
  <c r="F6" i="6"/>
  <c r="AD17" i="12"/>
  <c r="AD15" i="12" s="1"/>
  <c r="AD6" i="12" s="1"/>
  <c r="AD18" i="12"/>
  <c r="F6" i="12"/>
  <c r="N6" i="12"/>
  <c r="R6" i="12"/>
  <c r="J6" i="12"/>
  <c r="AD13" i="12"/>
  <c r="AD12" i="12"/>
  <c r="AD10" i="12" s="1"/>
  <c r="AD5" i="12" s="1"/>
  <c r="N5" i="6"/>
  <c r="P14" i="24" s="1"/>
  <c r="R5" i="12"/>
  <c r="R6" i="7"/>
  <c r="R5" i="7"/>
  <c r="N5" i="7"/>
  <c r="N6" i="7"/>
  <c r="J6" i="6"/>
  <c r="R5" i="6"/>
  <c r="N6" i="6"/>
  <c r="AB14" i="24" s="1"/>
  <c r="R6" i="6"/>
  <c r="J6" i="7"/>
  <c r="AB16" i="24" l="1"/>
  <c r="AB12" i="24"/>
  <c r="P16" i="24"/>
  <c r="P18" i="24" s="1"/>
  <c r="AB13" i="24"/>
  <c r="D6" i="12"/>
  <c r="D5" i="12"/>
  <c r="D5" i="6"/>
  <c r="D6" i="6"/>
  <c r="D6" i="7"/>
  <c r="D5" i="7"/>
  <c r="AB18" i="24" l="1"/>
  <c r="V32" i="24" s="1"/>
  <c r="V33" i="24" s="1"/>
</calcChain>
</file>

<file path=xl/sharedStrings.xml><?xml version="1.0" encoding="utf-8"?>
<sst xmlns="http://schemas.openxmlformats.org/spreadsheetml/2006/main" count="1402" uniqueCount="331">
  <si>
    <t>電気料金メニュー</t>
    <rPh sb="0" eb="2">
      <t>デンキ</t>
    </rPh>
    <rPh sb="2" eb="4">
      <t>リョウキン</t>
    </rPh>
    <phoneticPr fontId="2"/>
  </si>
  <si>
    <t>単価(円)</t>
    <rPh sb="0" eb="2">
      <t>タンカ</t>
    </rPh>
    <rPh sb="3" eb="4">
      <t>エン</t>
    </rPh>
    <phoneticPr fontId="2"/>
  </si>
  <si>
    <t>電灯需要</t>
    <rPh sb="0" eb="2">
      <t>デントウ</t>
    </rPh>
    <rPh sb="2" eb="4">
      <t>ジュヨウ</t>
    </rPh>
    <phoneticPr fontId="2"/>
  </si>
  <si>
    <t>定額電灯</t>
    <rPh sb="0" eb="2">
      <t>テイガク</t>
    </rPh>
    <rPh sb="2" eb="4">
      <t>デントウ</t>
    </rPh>
    <phoneticPr fontId="2"/>
  </si>
  <si>
    <t>需要家料金</t>
    <rPh sb="0" eb="3">
      <t>ジュヨウカ</t>
    </rPh>
    <rPh sb="3" eb="5">
      <t>リョウキン</t>
    </rPh>
    <phoneticPr fontId="2"/>
  </si>
  <si>
    <t>1契約</t>
    <rPh sb="1" eb="3">
      <t>ケイヤク</t>
    </rPh>
    <phoneticPr fontId="2"/>
  </si>
  <si>
    <t>時間帯別電灯
［夜間８時間型］</t>
    <phoneticPr fontId="2"/>
  </si>
  <si>
    <t>基本料金</t>
    <rPh sb="0" eb="2">
      <t>キホン</t>
    </rPh>
    <rPh sb="2" eb="4">
      <t>リョウキン</t>
    </rPh>
    <phoneticPr fontId="2"/>
  </si>
  <si>
    <t>１契約につき契約容量が６キロボルトアンペア以下</t>
    <rPh sb="1" eb="3">
      <t>ケイヤク</t>
    </rPh>
    <rPh sb="6" eb="8">
      <t>ケイヤク</t>
    </rPh>
    <rPh sb="8" eb="10">
      <t>ヨウリョウ</t>
    </rPh>
    <rPh sb="21" eb="23">
      <t>イカ</t>
    </rPh>
    <phoneticPr fontId="2"/>
  </si>
  <si>
    <t xml:space="preserve"> 季節別時間帯別
電灯
［電化上手］</t>
    <rPh sb="13" eb="15">
      <t>デンカ</t>
    </rPh>
    <rPh sb="15" eb="17">
      <t>ジョウズ</t>
    </rPh>
    <phoneticPr fontId="2"/>
  </si>
  <si>
    <t>時間帯別電灯
［夜得プラン］</t>
    <phoneticPr fontId="2"/>
  </si>
  <si>
    <t>曜 日 別 電 灯
［１型］</t>
    <rPh sb="12" eb="13">
      <t>ガタ</t>
    </rPh>
    <phoneticPr fontId="2"/>
  </si>
  <si>
    <t>契約電流１０アンペア</t>
    <rPh sb="0" eb="2">
      <t>ケイヤク</t>
    </rPh>
    <rPh sb="2" eb="4">
      <t>デンリュウ</t>
    </rPh>
    <phoneticPr fontId="2"/>
  </si>
  <si>
    <t>動力需要</t>
    <rPh sb="0" eb="2">
      <t>ドウリョク</t>
    </rPh>
    <rPh sb="2" eb="4">
      <t>ジュヨウ</t>
    </rPh>
    <phoneticPr fontId="2"/>
  </si>
  <si>
    <t>低圧後負荷契約</t>
    <rPh sb="0" eb="2">
      <t>テイアツ</t>
    </rPh>
    <rPh sb="2" eb="5">
      <t>コウフカ</t>
    </rPh>
    <rPh sb="5" eb="7">
      <t>ケイヤク</t>
    </rPh>
    <phoneticPr fontId="2"/>
  </si>
  <si>
    <t xml:space="preserve">契約電力 1 キロワットにつき </t>
    <phoneticPr fontId="2"/>
  </si>
  <si>
    <t>電灯料金</t>
    <rPh sb="0" eb="2">
      <t>デントウ</t>
    </rPh>
    <rPh sb="2" eb="4">
      <t>リョウキン</t>
    </rPh>
    <phoneticPr fontId="2"/>
  </si>
  <si>
    <t>10ワットまでの1灯につき　</t>
    <rPh sb="9" eb="10">
      <t>アカリ</t>
    </rPh>
    <phoneticPr fontId="2"/>
  </si>
  <si>
    <t>１契約につき契約容量が６キロボルトアンペアをこえ１０キロボルトアンペアまで</t>
    <rPh sb="1" eb="3">
      <t>ケイヤク</t>
    </rPh>
    <rPh sb="6" eb="8">
      <t>ケイヤク</t>
    </rPh>
    <rPh sb="8" eb="10">
      <t>ヨウリョウ</t>
    </rPh>
    <phoneticPr fontId="2"/>
  </si>
  <si>
    <t>契約電流１５アンペア</t>
    <rPh sb="0" eb="2">
      <t>ケイヤク</t>
    </rPh>
    <rPh sb="2" eb="4">
      <t>デンリュウ</t>
    </rPh>
    <phoneticPr fontId="2"/>
  </si>
  <si>
    <t>電力量料金</t>
    <rPh sb="0" eb="2">
      <t>デンリョク</t>
    </rPh>
    <rPh sb="2" eb="3">
      <t>リョウ</t>
    </rPh>
    <rPh sb="3" eb="5">
      <t>リョウキン</t>
    </rPh>
    <phoneticPr fontId="2"/>
  </si>
  <si>
    <r>
      <t xml:space="preserve">夏季
</t>
    </r>
    <r>
      <rPr>
        <sz val="12"/>
        <color theme="1"/>
        <rFont val="游ゴシック"/>
        <family val="3"/>
        <charset val="128"/>
        <scheme val="minor"/>
      </rPr>
      <t>(毎年 7 月 1 日～ 9 月30日までの期間)</t>
    </r>
    <rPh sb="0" eb="2">
      <t>カキ</t>
    </rPh>
    <phoneticPr fontId="2"/>
  </si>
  <si>
    <t xml:space="preserve">1 キ ロ ワ ッ ト 時 に つ き </t>
    <phoneticPr fontId="2"/>
  </si>
  <si>
    <t>10ワットをこえ20ワットまでの１灯につき</t>
    <rPh sb="17" eb="18">
      <t>アカリ</t>
    </rPh>
    <phoneticPr fontId="2"/>
  </si>
  <si>
    <t>上記をこえる１キロボルトアンペアにつき</t>
    <rPh sb="0" eb="2">
      <t>ジョウキ</t>
    </rPh>
    <phoneticPr fontId="2"/>
  </si>
  <si>
    <t>契約電流２０アンペア</t>
    <rPh sb="0" eb="2">
      <t>ケイヤク</t>
    </rPh>
    <rPh sb="2" eb="4">
      <t>デンリュウ</t>
    </rPh>
    <phoneticPr fontId="2"/>
  </si>
  <si>
    <r>
      <t xml:space="preserve">その他季
</t>
    </r>
    <r>
      <rPr>
        <sz val="12"/>
        <color theme="1"/>
        <rFont val="游ゴシック"/>
        <family val="3"/>
        <charset val="128"/>
        <scheme val="minor"/>
      </rPr>
      <t>(毎年 10月 1 日～ 翌年6 月30日までの期間)</t>
    </r>
    <rPh sb="2" eb="3">
      <t>タ</t>
    </rPh>
    <rPh sb="3" eb="4">
      <t>キ</t>
    </rPh>
    <rPh sb="18" eb="20">
      <t>ヨクネン</t>
    </rPh>
    <phoneticPr fontId="2"/>
  </si>
  <si>
    <t>20ワットをこえ40ワットまでの１灯につき</t>
    <rPh sb="17" eb="18">
      <t>アカリ</t>
    </rPh>
    <phoneticPr fontId="2"/>
  </si>
  <si>
    <r>
      <t xml:space="preserve">昼間時間
</t>
    </r>
    <r>
      <rPr>
        <sz val="12"/>
        <color theme="1"/>
        <rFont val="游ゴシック"/>
        <family val="3"/>
        <charset val="128"/>
        <scheme val="minor"/>
      </rPr>
      <t>(ＡＭ７時～ＰＭ１１時)</t>
    </r>
    <rPh sb="0" eb="2">
      <t>チュウカン</t>
    </rPh>
    <rPh sb="2" eb="4">
      <t>ジカン</t>
    </rPh>
    <rPh sb="9" eb="10">
      <t>ジ</t>
    </rPh>
    <rPh sb="15" eb="16">
      <t>ジ</t>
    </rPh>
    <phoneticPr fontId="2"/>
  </si>
  <si>
    <t>一段
料金</t>
    <rPh sb="0" eb="2">
      <t>イチダン</t>
    </rPh>
    <rPh sb="3" eb="5">
      <t>リョウキン</t>
    </rPh>
    <phoneticPr fontId="2"/>
  </si>
  <si>
    <t xml:space="preserve">最初の90キロワット時までの 1 キロワット時につき </t>
    <phoneticPr fontId="2"/>
  </si>
  <si>
    <r>
      <t xml:space="preserve">ピーク時間
</t>
    </r>
    <r>
      <rPr>
        <sz val="12"/>
        <color theme="1"/>
        <rFont val="游ゴシック"/>
        <family val="3"/>
        <charset val="128"/>
        <scheme val="minor"/>
      </rPr>
      <t>(ＡＭ１０時～ＰＭ５時)</t>
    </r>
    <rPh sb="3" eb="5">
      <t>ジカン</t>
    </rPh>
    <rPh sb="11" eb="12">
      <t>ジ</t>
    </rPh>
    <rPh sb="16" eb="17">
      <t>ジ</t>
    </rPh>
    <phoneticPr fontId="2"/>
  </si>
  <si>
    <t>夏季</t>
    <rPh sb="0" eb="2">
      <t>カキ</t>
    </rPh>
    <phoneticPr fontId="2"/>
  </si>
  <si>
    <t xml:space="preserve"> 1 キロワット時につき </t>
    <phoneticPr fontId="2"/>
  </si>
  <si>
    <t>昼間時間
(ＡＭ５時～ＰＭ９時)</t>
    <rPh sb="0" eb="2">
      <t>チュウカン</t>
    </rPh>
    <rPh sb="2" eb="4">
      <t>ジカン</t>
    </rPh>
    <rPh sb="9" eb="10">
      <t>ジ</t>
    </rPh>
    <rPh sb="14" eb="15">
      <t>ジ</t>
    </rPh>
    <phoneticPr fontId="2"/>
  </si>
  <si>
    <t>契約電流３０アンペア</t>
    <rPh sb="0" eb="2">
      <t>ケイヤク</t>
    </rPh>
    <rPh sb="2" eb="4">
      <t>デンリュウ</t>
    </rPh>
    <phoneticPr fontId="2"/>
  </si>
  <si>
    <t>低圧電力</t>
    <rPh sb="0" eb="2">
      <t>テイアツ</t>
    </rPh>
    <rPh sb="2" eb="4">
      <t>デンリョク</t>
    </rPh>
    <phoneticPr fontId="2"/>
  </si>
  <si>
    <t>40ワットをこえ60ワットまでの１灯につき</t>
    <rPh sb="17" eb="18">
      <t>アカリ</t>
    </rPh>
    <phoneticPr fontId="2"/>
  </si>
  <si>
    <t>二段
料金</t>
    <rPh sb="0" eb="2">
      <t>ニダン</t>
    </rPh>
    <rPh sb="3" eb="5">
      <t>リョウキン</t>
    </rPh>
    <phoneticPr fontId="2"/>
  </si>
  <si>
    <t>90キロワット時をこえ230キロワット時までの 1 キロワット時につき</t>
    <phoneticPr fontId="2"/>
  </si>
  <si>
    <t>その他季</t>
    <rPh sb="2" eb="3">
      <t>タ</t>
    </rPh>
    <rPh sb="3" eb="4">
      <t>キ</t>
    </rPh>
    <phoneticPr fontId="2"/>
  </si>
  <si>
    <t>契約電流４０アンペア</t>
    <rPh sb="0" eb="2">
      <t>ケイヤク</t>
    </rPh>
    <rPh sb="2" eb="4">
      <t>デンリュウ</t>
    </rPh>
    <phoneticPr fontId="2"/>
  </si>
  <si>
    <t>60ワットをこえ100ワットまでの１灯につき</t>
    <rPh sb="18" eb="19">
      <t>アカリ</t>
    </rPh>
    <phoneticPr fontId="2"/>
  </si>
  <si>
    <t>三段
料金</t>
    <rPh sb="0" eb="2">
      <t>サンダン</t>
    </rPh>
    <rPh sb="3" eb="5">
      <t>リョウキン</t>
    </rPh>
    <phoneticPr fontId="2"/>
  </si>
  <si>
    <t>230キロワット時をこえる 1 キロワット時につき</t>
    <phoneticPr fontId="2"/>
  </si>
  <si>
    <r>
      <t xml:space="preserve">オフピーク時間
</t>
    </r>
    <r>
      <rPr>
        <sz val="12"/>
        <color theme="1"/>
        <rFont val="游ゴシック"/>
        <family val="3"/>
        <charset val="128"/>
        <scheme val="minor"/>
      </rPr>
      <t>(ＡＭ７時～１０時とＰＭ５時～１１時)</t>
    </r>
    <rPh sb="5" eb="7">
      <t>ジカン</t>
    </rPh>
    <rPh sb="12" eb="13">
      <t>ジ</t>
    </rPh>
    <rPh sb="16" eb="17">
      <t>ジ</t>
    </rPh>
    <rPh sb="21" eb="22">
      <t>ジ</t>
    </rPh>
    <rPh sb="25" eb="26">
      <t>ジ</t>
    </rPh>
    <phoneticPr fontId="2"/>
  </si>
  <si>
    <t>契約電流５０アンペア</t>
    <rPh sb="0" eb="2">
      <t>ケイヤク</t>
    </rPh>
    <rPh sb="2" eb="4">
      <t>デンリュウ</t>
    </rPh>
    <phoneticPr fontId="2"/>
  </si>
  <si>
    <t>100ワットをこえる１灯につき100ワットまでごとに</t>
    <rPh sb="11" eb="12">
      <t>アカリ</t>
    </rPh>
    <phoneticPr fontId="2"/>
  </si>
  <si>
    <t>夜間時間
(上記以外の時間)</t>
    <rPh sb="0" eb="2">
      <t>ヤカン</t>
    </rPh>
    <rPh sb="2" eb="4">
      <t>ジカン</t>
    </rPh>
    <rPh sb="6" eb="8">
      <t>ジョウキ</t>
    </rPh>
    <rPh sb="8" eb="10">
      <t>イガイ</t>
    </rPh>
    <rPh sb="11" eb="13">
      <t>ジカン</t>
    </rPh>
    <phoneticPr fontId="2"/>
  </si>
  <si>
    <t>１キロワット時につき</t>
    <rPh sb="6" eb="7">
      <t>ジ</t>
    </rPh>
    <phoneticPr fontId="2"/>
  </si>
  <si>
    <t>契約電流６０アンペア</t>
    <rPh sb="0" eb="2">
      <t>ケイヤク</t>
    </rPh>
    <rPh sb="2" eb="4">
      <t>デンリュウ</t>
    </rPh>
    <phoneticPr fontId="2"/>
  </si>
  <si>
    <t>深夜電力Ａ</t>
    <rPh sb="0" eb="2">
      <t>シンヤ</t>
    </rPh>
    <rPh sb="2" eb="4">
      <t>デンリョク</t>
    </rPh>
    <phoneticPr fontId="2"/>
  </si>
  <si>
    <t>料金</t>
    <rPh sb="0" eb="2">
      <t>リョウキン</t>
    </rPh>
    <phoneticPr fontId="2"/>
  </si>
  <si>
    <t xml:space="preserve">1 契 約 に つ き </t>
    <phoneticPr fontId="2"/>
  </si>
  <si>
    <t>小型機器料金</t>
    <rPh sb="0" eb="2">
      <t>コガタ</t>
    </rPh>
    <rPh sb="2" eb="4">
      <t>キキ</t>
    </rPh>
    <rPh sb="4" eb="6">
      <t>リョウキン</t>
    </rPh>
    <phoneticPr fontId="2"/>
  </si>
  <si>
    <t>50ボルトアンペアまでの１機器につき</t>
    <rPh sb="13" eb="15">
      <t>キキ</t>
    </rPh>
    <phoneticPr fontId="2"/>
  </si>
  <si>
    <t>5時間通電機器割引額
※新規での適用はできません</t>
    <rPh sb="1" eb="3">
      <t>ジカン</t>
    </rPh>
    <rPh sb="3" eb="5">
      <t>ツウデン</t>
    </rPh>
    <rPh sb="5" eb="7">
      <t>キキ</t>
    </rPh>
    <rPh sb="7" eb="9">
      <t>ワリビキ</t>
    </rPh>
    <rPh sb="16" eb="18">
      <t>テキヨウ</t>
    </rPh>
    <phoneticPr fontId="2"/>
  </si>
  <si>
    <t xml:space="preserve">5 時間通電機器の総容量(入力)1 キロボルトアンペアにつき </t>
  </si>
  <si>
    <t>時間帯別電灯
［朝得プラン］</t>
    <rPh sb="8" eb="9">
      <t>アサ</t>
    </rPh>
    <rPh sb="9" eb="10">
      <t>トク</t>
    </rPh>
    <phoneticPr fontId="2"/>
  </si>
  <si>
    <t>平日
(下記以外の曜日)</t>
    <rPh sb="0" eb="2">
      <t>ヘイジツ</t>
    </rPh>
    <rPh sb="4" eb="6">
      <t>カキ</t>
    </rPh>
    <rPh sb="6" eb="8">
      <t>イガイ</t>
    </rPh>
    <rPh sb="9" eb="11">
      <t>ヨウビ</t>
    </rPh>
    <phoneticPr fontId="2"/>
  </si>
  <si>
    <t>深夜電力Ｂ</t>
    <rPh sb="0" eb="2">
      <t>シンヤ</t>
    </rPh>
    <rPh sb="2" eb="4">
      <t>デンリョク</t>
    </rPh>
    <phoneticPr fontId="2"/>
  </si>
  <si>
    <t>50ボルトアンペアをこえ100ボルトアンペアまでの１機器につき</t>
    <rPh sb="26" eb="28">
      <t>キキ</t>
    </rPh>
    <phoneticPr fontId="2"/>
  </si>
  <si>
    <t>通電制御型夜間蓄熱式機器割引額</t>
    <rPh sb="0" eb="2">
      <t>ツウデン</t>
    </rPh>
    <phoneticPr fontId="2"/>
  </si>
  <si>
    <t xml:space="preserve">通電制御型夜間蓄熱式機器の総容量(入力) 1 キロボルトアンペアにつき </t>
    <rPh sb="0" eb="2">
      <t>ツウデン</t>
    </rPh>
    <phoneticPr fontId="2"/>
  </si>
  <si>
    <t>100ボルトアンペアをこえる１機器につき100ボルトアンペアまでごとに</t>
    <rPh sb="15" eb="17">
      <t>キキ</t>
    </rPh>
    <phoneticPr fontId="2"/>
  </si>
  <si>
    <t>最低月額料金</t>
    <rPh sb="0" eb="2">
      <t>サイテイ</t>
    </rPh>
    <rPh sb="2" eb="4">
      <t>ゲツガク</t>
    </rPh>
    <rPh sb="4" eb="6">
      <t>リョウキン</t>
    </rPh>
    <phoneticPr fontId="2"/>
  </si>
  <si>
    <t>１契約につき</t>
    <rPh sb="1" eb="3">
      <t>ケイヤク</t>
    </rPh>
    <phoneticPr fontId="2"/>
  </si>
  <si>
    <t>第二深夜電力
※新規での加入はできません</t>
    <rPh sb="0" eb="2">
      <t>ダイニ</t>
    </rPh>
    <rPh sb="2" eb="4">
      <t>シンヤ</t>
    </rPh>
    <rPh sb="4" eb="6">
      <t>デンリョク</t>
    </rPh>
    <rPh sb="12" eb="14">
      <t>カニュウ</t>
    </rPh>
    <phoneticPr fontId="2"/>
  </si>
  <si>
    <t>従量電灯Ａ</t>
    <rPh sb="0" eb="2">
      <t>ジュウリョウ</t>
    </rPh>
    <rPh sb="2" eb="4">
      <t>デントウ</t>
    </rPh>
    <phoneticPr fontId="2"/>
  </si>
  <si>
    <t>最低料金</t>
    <rPh sb="0" eb="2">
      <t>サイテイ</t>
    </rPh>
    <rPh sb="2" eb="4">
      <t>リョウキン</t>
    </rPh>
    <phoneticPr fontId="2"/>
  </si>
  <si>
    <t>1契約につき最初の８キロワット時まで</t>
    <rPh sb="1" eb="3">
      <t>ケイヤク</t>
    </rPh>
    <rPh sb="6" eb="8">
      <t>サイショ</t>
    </rPh>
    <rPh sb="15" eb="16">
      <t>ジ</t>
    </rPh>
    <phoneticPr fontId="2"/>
  </si>
  <si>
    <t>時間帯別電灯
［夜間１０時間型］</t>
    <phoneticPr fontId="2"/>
  </si>
  <si>
    <t>昼間時間
(ＡＭ９時～ＰＭ１時)</t>
    <rPh sb="0" eb="2">
      <t>チュウカン</t>
    </rPh>
    <rPh sb="2" eb="4">
      <t>ジカン</t>
    </rPh>
    <rPh sb="9" eb="10">
      <t>ジ</t>
    </rPh>
    <rPh sb="14" eb="15">
      <t>ジ</t>
    </rPh>
    <phoneticPr fontId="2"/>
  </si>
  <si>
    <t>休日
(土曜日および日曜日)</t>
    <rPh sb="0" eb="2">
      <t>キュウジツ</t>
    </rPh>
    <rPh sb="4" eb="7">
      <t>ドヨウビ</t>
    </rPh>
    <rPh sb="10" eb="13">
      <t>ニチヨウビ</t>
    </rPh>
    <phoneticPr fontId="2"/>
  </si>
  <si>
    <t>上記をこえる1キロワット時につき</t>
    <rPh sb="0" eb="2">
      <t>ジョウキ</t>
    </rPh>
    <rPh sb="12" eb="13">
      <t>ジ</t>
    </rPh>
    <phoneticPr fontId="2"/>
  </si>
  <si>
    <t xml:space="preserve">  ピーク抑制型
季節別時間帯別
電灯
［ピークシフト
プラン］</t>
    <phoneticPr fontId="2"/>
  </si>
  <si>
    <t>農事用電力</t>
    <rPh sb="0" eb="2">
      <t>ノウジ</t>
    </rPh>
    <rPh sb="2" eb="3">
      <t>ヨウ</t>
    </rPh>
    <rPh sb="3" eb="5">
      <t>デンリョク</t>
    </rPh>
    <phoneticPr fontId="2"/>
  </si>
  <si>
    <t>従量電灯Ｂ</t>
    <phoneticPr fontId="2"/>
  </si>
  <si>
    <t>曜 日 別 電 灯
［２型］</t>
    <rPh sb="12" eb="13">
      <t>ガタ</t>
    </rPh>
    <phoneticPr fontId="2"/>
  </si>
  <si>
    <t>契約容量１キロボルトアンペアにつき</t>
    <rPh sb="0" eb="2">
      <t>ケイヤク</t>
    </rPh>
    <rPh sb="2" eb="4">
      <t>ヨウリョウ</t>
    </rPh>
    <phoneticPr fontId="2"/>
  </si>
  <si>
    <r>
      <t xml:space="preserve">昼間時間
</t>
    </r>
    <r>
      <rPr>
        <sz val="12"/>
        <color theme="1"/>
        <rFont val="游ゴシック"/>
        <family val="3"/>
        <charset val="128"/>
        <scheme val="minor"/>
      </rPr>
      <t>(ＡＭ８時～ＰＭ１０時)</t>
    </r>
    <rPh sb="0" eb="2">
      <t>チュウカン</t>
    </rPh>
    <rPh sb="2" eb="4">
      <t>ジカン</t>
    </rPh>
    <rPh sb="9" eb="10">
      <t>ジ</t>
    </rPh>
    <rPh sb="15" eb="16">
      <t>ジ</t>
    </rPh>
    <phoneticPr fontId="2"/>
  </si>
  <si>
    <t xml:space="preserve">最初の80キロワット時までの 1 キロワット時につき </t>
    <phoneticPr fontId="2"/>
  </si>
  <si>
    <t>80キロワット時をこえ200キロワット時までの 1 キロワット時につき</t>
    <phoneticPr fontId="2"/>
  </si>
  <si>
    <r>
      <t xml:space="preserve">ピーク時間
</t>
    </r>
    <r>
      <rPr>
        <sz val="12"/>
        <color theme="1"/>
        <rFont val="游ゴシック"/>
        <family val="3"/>
        <charset val="128"/>
        <scheme val="minor"/>
      </rPr>
      <t>(夏季のＰＭ１個～４時)</t>
    </r>
    <rPh sb="3" eb="5">
      <t>ジカン</t>
    </rPh>
    <rPh sb="7" eb="9">
      <t>カキ</t>
    </rPh>
    <rPh sb="13" eb="14">
      <t>コ</t>
    </rPh>
    <rPh sb="16" eb="17">
      <t>ジ</t>
    </rPh>
    <phoneticPr fontId="2"/>
  </si>
  <si>
    <t>時間帯別電灯
［半日お得プラン］</t>
    <rPh sb="8" eb="10">
      <t>ハンニチ</t>
    </rPh>
    <rPh sb="11" eb="12">
      <t>トク</t>
    </rPh>
    <phoneticPr fontId="2"/>
  </si>
  <si>
    <t>１契約につき契約電力が５キロワットまで</t>
    <rPh sb="1" eb="3">
      <t>ケイヤク</t>
    </rPh>
    <rPh sb="6" eb="8">
      <t>ケイヤク</t>
    </rPh>
    <rPh sb="8" eb="10">
      <t>デンリョク</t>
    </rPh>
    <phoneticPr fontId="2"/>
  </si>
  <si>
    <t>200キロワット時をこえる 1 キロワット時につき</t>
    <phoneticPr fontId="2"/>
  </si>
  <si>
    <r>
      <t xml:space="preserve">昼間時間
</t>
    </r>
    <r>
      <rPr>
        <sz val="12"/>
        <color theme="1"/>
        <rFont val="游ゴシック"/>
        <family val="3"/>
        <charset val="128"/>
        <scheme val="minor"/>
      </rPr>
      <t>(ＡＭ７個～ＰＭ１１時
ただしピーク時間を除く)</t>
    </r>
    <rPh sb="0" eb="2">
      <t>チュウカン</t>
    </rPh>
    <rPh sb="2" eb="4">
      <t>ジカン</t>
    </rPh>
    <rPh sb="9" eb="10">
      <t>コ</t>
    </rPh>
    <rPh sb="15" eb="16">
      <t>ジ</t>
    </rPh>
    <rPh sb="23" eb="25">
      <t>ジカン</t>
    </rPh>
    <rPh sb="26" eb="27">
      <t>ノゾ</t>
    </rPh>
    <phoneticPr fontId="2"/>
  </si>
  <si>
    <t>上記をこえる１キロワットにつき</t>
    <rPh sb="0" eb="2">
      <t>ジョウキ</t>
    </rPh>
    <phoneticPr fontId="2"/>
  </si>
  <si>
    <t>昼間時間
(ＡＭ９時～ＰＭ９時)</t>
    <rPh sb="0" eb="2">
      <t>チュウカン</t>
    </rPh>
    <rPh sb="2" eb="4">
      <t>ジカン</t>
    </rPh>
    <rPh sb="9" eb="10">
      <t>ジ</t>
    </rPh>
    <rPh sb="14" eb="15">
      <t>ジ</t>
    </rPh>
    <phoneticPr fontId="2"/>
  </si>
  <si>
    <t xml:space="preserve">最初の70キロワット時までの 1 キロワット時につき </t>
    <phoneticPr fontId="2"/>
  </si>
  <si>
    <t>８時間通電機器割引額</t>
    <rPh sb="1" eb="3">
      <t>ジカン</t>
    </rPh>
    <rPh sb="3" eb="5">
      <t>ツウデン</t>
    </rPh>
    <rPh sb="5" eb="7">
      <t>キキ</t>
    </rPh>
    <rPh sb="7" eb="9">
      <t>ワリビキ</t>
    </rPh>
    <phoneticPr fontId="2"/>
  </si>
  <si>
    <t>8 時間通電機器の総容量(入力) 1 キロボルトアンペアにつき</t>
    <rPh sb="2" eb="4">
      <t>ジカン</t>
    </rPh>
    <rPh sb="4" eb="6">
      <t>ツウデン</t>
    </rPh>
    <rPh sb="6" eb="8">
      <t>キキ</t>
    </rPh>
    <rPh sb="9" eb="10">
      <t>ソウ</t>
    </rPh>
    <rPh sb="10" eb="12">
      <t>ヨウリョウ</t>
    </rPh>
    <rPh sb="13" eb="15">
      <t>ニュウリョク</t>
    </rPh>
    <phoneticPr fontId="2"/>
  </si>
  <si>
    <t>70キロワット時をこえ170キロワット時までの 1 キロワット時につき</t>
    <phoneticPr fontId="2"/>
  </si>
  <si>
    <r>
      <t xml:space="preserve">夜間時間
</t>
    </r>
    <r>
      <rPr>
        <sz val="12"/>
        <color theme="1"/>
        <rFont val="游ゴシック"/>
        <family val="3"/>
        <charset val="128"/>
        <scheme val="minor"/>
      </rPr>
      <t>(上記以外の時間)</t>
    </r>
    <rPh sb="0" eb="2">
      <t>ヤカン</t>
    </rPh>
    <rPh sb="2" eb="4">
      <t>ジカン</t>
    </rPh>
    <rPh sb="6" eb="8">
      <t>ジョウキ</t>
    </rPh>
    <rPh sb="8" eb="10">
      <t>イガイ</t>
    </rPh>
    <rPh sb="11" eb="13">
      <t>ジカン</t>
    </rPh>
    <phoneticPr fontId="2"/>
  </si>
  <si>
    <t>一段料金</t>
    <rPh sb="0" eb="2">
      <t>イチダン</t>
    </rPh>
    <rPh sb="2" eb="4">
      <t>リョウキン</t>
    </rPh>
    <phoneticPr fontId="2"/>
  </si>
  <si>
    <t xml:space="preserve">最初の120キロワット時までの 1 キロワット時につき </t>
    <phoneticPr fontId="2"/>
  </si>
  <si>
    <t>170キロワット時をこえる 1 キロワット時につき</t>
    <phoneticPr fontId="2"/>
  </si>
  <si>
    <t>融雪用電力</t>
    <rPh sb="0" eb="2">
      <t>ユウセツ</t>
    </rPh>
    <rPh sb="2" eb="3">
      <t>ヨウ</t>
    </rPh>
    <rPh sb="3" eb="5">
      <t>デンリョク</t>
    </rPh>
    <phoneticPr fontId="2"/>
  </si>
  <si>
    <t>契約使用期間の最初の3月まで契約電力１キロワットにつき</t>
    <rPh sb="0" eb="2">
      <t>ケイヤク</t>
    </rPh>
    <rPh sb="2" eb="4">
      <t>シヨウ</t>
    </rPh>
    <rPh sb="4" eb="6">
      <t>キカン</t>
    </rPh>
    <rPh sb="7" eb="9">
      <t>サイショ</t>
    </rPh>
    <rPh sb="11" eb="12">
      <t>ガツ</t>
    </rPh>
    <rPh sb="14" eb="16">
      <t>ケイヤク</t>
    </rPh>
    <rPh sb="16" eb="18">
      <t>デンリョク</t>
    </rPh>
    <phoneticPr fontId="2"/>
  </si>
  <si>
    <t>二段料金</t>
    <rPh sb="0" eb="2">
      <t>ニダン</t>
    </rPh>
    <rPh sb="2" eb="4">
      <t>リョウキン</t>
    </rPh>
    <phoneticPr fontId="2"/>
  </si>
  <si>
    <t>120キロワット時をこえ300キロワット時までの 1 キロワット時につき</t>
    <phoneticPr fontId="2"/>
  </si>
  <si>
    <t>三段料金</t>
    <rPh sb="0" eb="2">
      <t>サンダン</t>
    </rPh>
    <rPh sb="2" eb="4">
      <t>リョウキン</t>
    </rPh>
    <phoneticPr fontId="2"/>
  </si>
  <si>
    <t>300キロワット時をこえる 1 キロワット時につき</t>
    <phoneticPr fontId="2"/>
  </si>
  <si>
    <t>従量電灯Ｃ</t>
    <rPh sb="0" eb="2">
      <t>ジュウリョウ</t>
    </rPh>
    <rPh sb="2" eb="4">
      <t>デントウ</t>
    </rPh>
    <phoneticPr fontId="2"/>
  </si>
  <si>
    <t>公衆街路灯B</t>
    <rPh sb="0" eb="2">
      <t>コウシュウ</t>
    </rPh>
    <rPh sb="2" eb="5">
      <t>ガイロトウ</t>
    </rPh>
    <phoneticPr fontId="2"/>
  </si>
  <si>
    <t>臨時電灯B</t>
    <rPh sb="0" eb="2">
      <t>リンジ</t>
    </rPh>
    <rPh sb="2" eb="4">
      <t>デントウ</t>
    </rPh>
    <phoneticPr fontId="2"/>
  </si>
  <si>
    <t>臨時電灯C</t>
    <rPh sb="0" eb="2">
      <t>リンジ</t>
    </rPh>
    <rPh sb="2" eb="4">
      <t>デントウ</t>
    </rPh>
    <phoneticPr fontId="2"/>
  </si>
  <si>
    <t>１キロボルトアンペアにつき</t>
    <phoneticPr fontId="2"/>
  </si>
  <si>
    <t>臨時電灯A</t>
    <rPh sb="0" eb="2">
      <t>リンジ</t>
    </rPh>
    <rPh sb="2" eb="4">
      <t>デントウ</t>
    </rPh>
    <phoneticPr fontId="2"/>
  </si>
  <si>
    <t>50ボルトアンペアまでにつき</t>
    <phoneticPr fontId="2"/>
  </si>
  <si>
    <t>50ボルトアンペアをこえ100ボルトアンペアまでにつき</t>
    <phoneticPr fontId="2"/>
  </si>
  <si>
    <t>100ボルトアンペアをこえ500ボルトアンペアまでにつき</t>
    <phoneticPr fontId="2"/>
  </si>
  <si>
    <t>500ボルトアンペアをこえ1キロボルトアンペアまでのにつき</t>
    <phoneticPr fontId="2"/>
  </si>
  <si>
    <t>1キロボルトアンペアをこえ3キロボルトアンペアまでの
1キロボルトアンペアごとに</t>
    <phoneticPr fontId="2"/>
  </si>
  <si>
    <t>契約電流４０アンペアから６０アンペアまでの
契約電流１０アンペアごとに</t>
    <rPh sb="0" eb="2">
      <t>ケイヤク</t>
    </rPh>
    <rPh sb="2" eb="4">
      <t>デンリュウ</t>
    </rPh>
    <rPh sb="22" eb="24">
      <t>ケイヤク</t>
    </rPh>
    <rPh sb="24" eb="26">
      <t>デンリュウ</t>
    </rPh>
    <phoneticPr fontId="2"/>
  </si>
  <si>
    <t>1キロワット時につき</t>
    <rPh sb="6" eb="7">
      <t>ジ</t>
    </rPh>
    <phoneticPr fontId="2"/>
  </si>
  <si>
    <t>契約容量６キロボルトからの
契約容量１キロボルトアンペアごとに</t>
    <rPh sb="0" eb="2">
      <t>ケイヤク</t>
    </rPh>
    <rPh sb="2" eb="4">
      <t>ヨウリョウ</t>
    </rPh>
    <rPh sb="14" eb="16">
      <t>ケイヤク</t>
    </rPh>
    <rPh sb="16" eb="18">
      <t>ヨウリョウ</t>
    </rPh>
    <phoneticPr fontId="2"/>
  </si>
  <si>
    <t>公衆街路灯A</t>
    <rPh sb="0" eb="2">
      <t>コウシュウ</t>
    </rPh>
    <rPh sb="2" eb="5">
      <t>ガイロトウ</t>
    </rPh>
    <phoneticPr fontId="2"/>
  </si>
  <si>
    <t>割引率</t>
    <rPh sb="0" eb="2">
      <t>ワリビキ</t>
    </rPh>
    <rPh sb="2" eb="3">
      <t>リツ</t>
    </rPh>
    <phoneticPr fontId="2"/>
  </si>
  <si>
    <t>上限額</t>
    <rPh sb="0" eb="3">
      <t>ジョウゲンガク</t>
    </rPh>
    <phoneticPr fontId="2"/>
  </si>
  <si>
    <t>全電化住宅割引額</t>
    <rPh sb="0" eb="1">
      <t>ゼン</t>
    </rPh>
    <rPh sb="1" eb="3">
      <t>デンカ</t>
    </rPh>
    <rPh sb="3" eb="5">
      <t>ジュウタク</t>
    </rPh>
    <rPh sb="5" eb="8">
      <t>ワリビキガク</t>
    </rPh>
    <phoneticPr fontId="2"/>
  </si>
  <si>
    <t>夏季</t>
    <rPh sb="0" eb="2">
      <t>カキ</t>
    </rPh>
    <phoneticPr fontId="2"/>
  </si>
  <si>
    <t>その他季</t>
    <rPh sb="2" eb="3">
      <t>タ</t>
    </rPh>
    <rPh sb="3" eb="4">
      <t>キ</t>
    </rPh>
    <phoneticPr fontId="2"/>
  </si>
  <si>
    <t>１年型</t>
    <rPh sb="1" eb="2">
      <t>ネン</t>
    </rPh>
    <rPh sb="2" eb="3">
      <t>ガタ</t>
    </rPh>
    <phoneticPr fontId="2"/>
  </si>
  <si>
    <t>半年型</t>
    <rPh sb="0" eb="2">
      <t>ハントシ</t>
    </rPh>
    <rPh sb="2" eb="3">
      <t>ガタ</t>
    </rPh>
    <phoneticPr fontId="2"/>
  </si>
  <si>
    <t>電化厨房住宅契約</t>
    <rPh sb="0" eb="2">
      <t>デンカ</t>
    </rPh>
    <rPh sb="2" eb="4">
      <t>チュウボウ</t>
    </rPh>
    <rPh sb="4" eb="6">
      <t>ジュウタク</t>
    </rPh>
    <rPh sb="6" eb="8">
      <t>ケイヤク</t>
    </rPh>
    <phoneticPr fontId="2"/>
  </si>
  <si>
    <t>口座振替割引</t>
    <rPh sb="0" eb="2">
      <t>コウザ</t>
    </rPh>
    <rPh sb="2" eb="4">
      <t>フリカエ</t>
    </rPh>
    <rPh sb="4" eb="6">
      <t>ワリビキ</t>
    </rPh>
    <phoneticPr fontId="2"/>
  </si>
  <si>
    <t>一括前払契約</t>
    <rPh sb="0" eb="2">
      <t>イッカツ</t>
    </rPh>
    <rPh sb="2" eb="4">
      <t>マエバラ</t>
    </rPh>
    <rPh sb="4" eb="6">
      <t>ケイヤク</t>
    </rPh>
    <phoneticPr fontId="2"/>
  </si>
  <si>
    <t>蓄熱割引率</t>
    <rPh sb="0" eb="2">
      <t>チクネツ</t>
    </rPh>
    <rPh sb="2" eb="4">
      <t>ワリビキ</t>
    </rPh>
    <rPh sb="4" eb="5">
      <t>リツ</t>
    </rPh>
    <phoneticPr fontId="2"/>
  </si>
  <si>
    <t>低圧蓄熱調整契約
［低圧後負荷契約の場合］</t>
    <rPh sb="0" eb="2">
      <t>テイアツ</t>
    </rPh>
    <rPh sb="2" eb="4">
      <t>チクネツ</t>
    </rPh>
    <rPh sb="4" eb="6">
      <t>チョウセイ</t>
    </rPh>
    <rPh sb="6" eb="8">
      <t>ケイヤク</t>
    </rPh>
    <rPh sb="10" eb="12">
      <t>テイアツ</t>
    </rPh>
    <rPh sb="12" eb="15">
      <t>コウフカ</t>
    </rPh>
    <rPh sb="15" eb="17">
      <t>ケイヤク</t>
    </rPh>
    <rPh sb="18" eb="20">
      <t>バアイ</t>
    </rPh>
    <phoneticPr fontId="2"/>
  </si>
  <si>
    <t>料金についての特別措置</t>
    <rPh sb="0" eb="2">
      <t>リョウキン</t>
    </rPh>
    <rPh sb="7" eb="9">
      <t>トクベツ</t>
    </rPh>
    <rPh sb="9" eb="11">
      <t>ソチ</t>
    </rPh>
    <phoneticPr fontId="2"/>
  </si>
  <si>
    <t>単位</t>
  </si>
  <si>
    <t xml:space="preserve"> 農業用季節別
時間帯別電力
［農業用季時別］</t>
    <rPh sb="1" eb="4">
      <t>ノウギョウヨウ</t>
    </rPh>
    <rPh sb="13" eb="14">
      <t>リョク</t>
    </rPh>
    <rPh sb="16" eb="19">
      <t>ノウギョウヨウ</t>
    </rPh>
    <rPh sb="19" eb="22">
      <t>キジベツ</t>
    </rPh>
    <phoneticPr fontId="2"/>
  </si>
  <si>
    <t>定額</t>
    <rPh sb="0" eb="2">
      <t>テイガク</t>
    </rPh>
    <phoneticPr fontId="2"/>
  </si>
  <si>
    <t>契約電力５キロワット以下</t>
    <rPh sb="0" eb="2">
      <t>ケイヤク</t>
    </rPh>
    <rPh sb="2" eb="4">
      <t>デンリョク</t>
    </rPh>
    <rPh sb="10" eb="12">
      <t>イカ</t>
    </rPh>
    <phoneticPr fontId="2"/>
  </si>
  <si>
    <t>電力量料金</t>
    <rPh sb="0" eb="2">
      <t>デンリョク</t>
    </rPh>
    <rPh sb="2" eb="3">
      <t>リョウ</t>
    </rPh>
    <rPh sb="3" eb="5">
      <t>リョウキン</t>
    </rPh>
    <phoneticPr fontId="2"/>
  </si>
  <si>
    <t>基本料金</t>
    <rPh sb="0" eb="4">
      <t>キホンリョウキン</t>
    </rPh>
    <phoneticPr fontId="2"/>
  </si>
  <si>
    <t>従量</t>
    <rPh sb="0" eb="2">
      <t>ジュウリョウ</t>
    </rPh>
    <phoneticPr fontId="2"/>
  </si>
  <si>
    <t>臨時電力</t>
    <rPh sb="0" eb="2">
      <t>リンジ</t>
    </rPh>
    <rPh sb="2" eb="4">
      <t>デンリョク</t>
    </rPh>
    <phoneticPr fontId="2"/>
  </si>
  <si>
    <t>契約電力1 キ ロ ワ ッ ト・１日につき</t>
    <rPh sb="0" eb="2">
      <t>ケイヤク</t>
    </rPh>
    <rPh sb="2" eb="4">
      <t>デンリョク</t>
    </rPh>
    <rPh sb="17" eb="18">
      <t>ニチ</t>
    </rPh>
    <phoneticPr fontId="2"/>
  </si>
  <si>
    <t>-</t>
  </si>
  <si>
    <t>-</t>
    <phoneticPr fontId="2"/>
  </si>
  <si>
    <t>低圧電力の20％増し</t>
    <rPh sb="0" eb="2">
      <t>テイアツ</t>
    </rPh>
    <rPh sb="2" eb="4">
      <t>デンリョク</t>
    </rPh>
    <rPh sb="8" eb="9">
      <t>マ</t>
    </rPh>
    <phoneticPr fontId="2"/>
  </si>
  <si>
    <t>対象年月</t>
    <phoneticPr fontId="2"/>
  </si>
  <si>
    <t>税率</t>
    <rPh sb="0" eb="2">
      <t>ゼイリツ</t>
    </rPh>
    <phoneticPr fontId="2"/>
  </si>
  <si>
    <t>符号</t>
    <phoneticPr fontId="2"/>
  </si>
  <si>
    <t>低圧</t>
  </si>
  <si>
    <t>円／kWh</t>
  </si>
  <si>
    <t>適用</t>
  </si>
  <si>
    <t>2020年5月分～</t>
  </si>
  <si>
    <t>期間</t>
  </si>
  <si>
    <t>2021年4月分まで</t>
  </si>
  <si>
    <t>2021年5月分～</t>
  </si>
  <si>
    <t>2022年4月分まで</t>
  </si>
  <si>
    <t>定額電灯・公衆街路灯A</t>
    <rPh sb="0" eb="2">
      <t>テイガク</t>
    </rPh>
    <rPh sb="2" eb="4">
      <t>デントウ</t>
    </rPh>
    <rPh sb="5" eb="7">
      <t>コウシュウ</t>
    </rPh>
    <rPh sb="7" eb="10">
      <t>ガイロトウ</t>
    </rPh>
    <phoneticPr fontId="2"/>
  </si>
  <si>
    <t>定額電灯・
公衆街路灯A</t>
    <rPh sb="0" eb="2">
      <t>テイガク</t>
    </rPh>
    <rPh sb="2" eb="4">
      <t>デントウ</t>
    </rPh>
    <rPh sb="6" eb="8">
      <t>コウシュウ</t>
    </rPh>
    <rPh sb="8" eb="11">
      <t>ガイロトウ</t>
    </rPh>
    <phoneticPr fontId="2"/>
  </si>
  <si>
    <t>対象年月日</t>
    <rPh sb="0" eb="2">
      <t>タイショウ</t>
    </rPh>
    <rPh sb="2" eb="5">
      <t>ネンガッピ</t>
    </rPh>
    <phoneticPr fontId="2"/>
  </si>
  <si>
    <t>契約電力0.5ｋW・1日につき</t>
    <rPh sb="0" eb="2">
      <t>ケイヤク</t>
    </rPh>
    <rPh sb="2" eb="4">
      <t>デンリョク</t>
    </rPh>
    <rPh sb="11" eb="12">
      <t>ニチ</t>
    </rPh>
    <phoneticPr fontId="2"/>
  </si>
  <si>
    <t>契約電力1ｋW・1日につき</t>
    <rPh sb="0" eb="2">
      <t>ケイヤク</t>
    </rPh>
    <rPh sb="2" eb="4">
      <t>デンリョク</t>
    </rPh>
    <rPh sb="9" eb="10">
      <t>ニチ</t>
    </rPh>
    <phoneticPr fontId="2"/>
  </si>
  <si>
    <t>-</t>
    <phoneticPr fontId="2"/>
  </si>
  <si>
    <t>再生可能エネルギー発電促進賦課金単価（従量制）</t>
    <rPh sb="0" eb="2">
      <t>サイセイ</t>
    </rPh>
    <rPh sb="2" eb="4">
      <t>カノウ</t>
    </rPh>
    <rPh sb="9" eb="11">
      <t>ハツデン</t>
    </rPh>
    <rPh sb="11" eb="13">
      <t>ソクシン</t>
    </rPh>
    <rPh sb="13" eb="16">
      <t>フカキン</t>
    </rPh>
    <rPh sb="16" eb="18">
      <t>タンカ</t>
    </rPh>
    <rPh sb="19" eb="22">
      <t>ジュウリョウセイ</t>
    </rPh>
    <phoneticPr fontId="2"/>
  </si>
  <si>
    <t>燃料費調整価格（従量制：低圧）</t>
    <rPh sb="0" eb="3">
      <t>ネンリョウヒ</t>
    </rPh>
    <rPh sb="3" eb="5">
      <t>チョウセイ</t>
    </rPh>
    <rPh sb="5" eb="7">
      <t>カカク</t>
    </rPh>
    <rPh sb="8" eb="11">
      <t>ジュウリョウセイ</t>
    </rPh>
    <rPh sb="12" eb="14">
      <t>テイアツ</t>
    </rPh>
    <phoneticPr fontId="2"/>
  </si>
  <si>
    <t>基本料金</t>
    <rPh sb="0" eb="2">
      <t>キホン</t>
    </rPh>
    <rPh sb="2" eb="4">
      <t>リョウキン</t>
    </rPh>
    <phoneticPr fontId="2"/>
  </si>
  <si>
    <t>+</t>
    <phoneticPr fontId="2"/>
  </si>
  <si>
    <t>燃料費調整額</t>
    <rPh sb="0" eb="3">
      <t>ネンリョウヒ</t>
    </rPh>
    <rPh sb="3" eb="5">
      <t>チョウセイ</t>
    </rPh>
    <rPh sb="5" eb="6">
      <t>ガク</t>
    </rPh>
    <phoneticPr fontId="2"/>
  </si>
  <si>
    <t>×</t>
    <phoneticPr fontId="2"/>
  </si>
  <si>
    <t>使用量</t>
    <rPh sb="0" eb="3">
      <t>シヨウリョウ</t>
    </rPh>
    <phoneticPr fontId="2"/>
  </si>
  <si>
    <t>＝</t>
    <phoneticPr fontId="2"/>
  </si>
  <si>
    <t>単価</t>
    <rPh sb="0" eb="2">
      <t>タンカ</t>
    </rPh>
    <phoneticPr fontId="2"/>
  </si>
  <si>
    <t>燃料費調整額単価</t>
    <rPh sb="0" eb="3">
      <t>ネンリョウヒ</t>
    </rPh>
    <rPh sb="3" eb="5">
      <t>チョウセイ</t>
    </rPh>
    <rPh sb="5" eb="6">
      <t>ガク</t>
    </rPh>
    <rPh sb="6" eb="8">
      <t>タンカ</t>
    </rPh>
    <phoneticPr fontId="2"/>
  </si>
  <si>
    <t>契約</t>
    <rPh sb="0" eb="2">
      <t>ケイヤク</t>
    </rPh>
    <phoneticPr fontId="2"/>
  </si>
  <si>
    <t>月分</t>
    <rPh sb="0" eb="1">
      <t>ツキ</t>
    </rPh>
    <rPh sb="1" eb="2">
      <t>ブン</t>
    </rPh>
    <phoneticPr fontId="2"/>
  </si>
  <si>
    <t>再生可能エネルギー賦課金</t>
    <rPh sb="0" eb="2">
      <t>サイセイ</t>
    </rPh>
    <rPh sb="2" eb="4">
      <t>カノウ</t>
    </rPh>
    <rPh sb="9" eb="12">
      <t>フカキン</t>
    </rPh>
    <phoneticPr fontId="2"/>
  </si>
  <si>
    <t>口座割引</t>
    <rPh sb="0" eb="2">
      <t>コウザ</t>
    </rPh>
    <rPh sb="2" eb="4">
      <t>ワリビキ</t>
    </rPh>
    <phoneticPr fontId="2"/>
  </si>
  <si>
    <t>契約種別</t>
    <rPh sb="0" eb="2">
      <t>ケイヤク</t>
    </rPh>
    <rPh sb="2" eb="4">
      <t>シュベツ</t>
    </rPh>
    <phoneticPr fontId="2"/>
  </si>
  <si>
    <t>従量電灯B</t>
    <rPh sb="0" eb="2">
      <t>ジュウリョウ</t>
    </rPh>
    <rPh sb="2" eb="4">
      <t>デントウ</t>
    </rPh>
    <phoneticPr fontId="2"/>
  </si>
  <si>
    <t>従量電灯C</t>
    <rPh sb="0" eb="2">
      <t>ジュウリョウ</t>
    </rPh>
    <rPh sb="2" eb="4">
      <t>デントウ</t>
    </rPh>
    <phoneticPr fontId="2"/>
  </si>
  <si>
    <t>契約電流</t>
    <rPh sb="0" eb="2">
      <t>ケイヤク</t>
    </rPh>
    <rPh sb="2" eb="4">
      <t>デンリュウ</t>
    </rPh>
    <phoneticPr fontId="2"/>
  </si>
  <si>
    <t>契約容量</t>
    <rPh sb="0" eb="2">
      <t>ケイヤク</t>
    </rPh>
    <rPh sb="2" eb="4">
      <t>ヨウリョウ</t>
    </rPh>
    <phoneticPr fontId="2"/>
  </si>
  <si>
    <t>各ランク
使用量</t>
    <rPh sb="0" eb="1">
      <t>カク</t>
    </rPh>
    <rPh sb="5" eb="8">
      <t>シヨウリョウ</t>
    </rPh>
    <phoneticPr fontId="2"/>
  </si>
  <si>
    <t>端数そのまま</t>
    <rPh sb="0" eb="2">
      <t>ハスウ</t>
    </rPh>
    <phoneticPr fontId="2"/>
  </si>
  <si>
    <t>円未満切り捨て</t>
    <rPh sb="0" eb="1">
      <t>エン</t>
    </rPh>
    <rPh sb="1" eb="3">
      <t>ミマン</t>
    </rPh>
    <rPh sb="3" eb="4">
      <t>キ</t>
    </rPh>
    <rPh sb="5" eb="6">
      <t>ス</t>
    </rPh>
    <phoneticPr fontId="2"/>
  </si>
  <si>
    <t>old rate</t>
    <phoneticPr fontId="2"/>
  </si>
  <si>
    <t>new rate</t>
    <phoneticPr fontId="2"/>
  </si>
  <si>
    <t>各ランク
単価</t>
    <rPh sb="0" eb="1">
      <t>カク</t>
    </rPh>
    <rPh sb="5" eb="7">
      <t>タンカ</t>
    </rPh>
    <phoneticPr fontId="2"/>
  </si>
  <si>
    <t>使用量
合計</t>
    <rPh sb="0" eb="3">
      <t>シヨウリョウ</t>
    </rPh>
    <rPh sb="4" eb="6">
      <t>ゴウケイ</t>
    </rPh>
    <phoneticPr fontId="2"/>
  </si>
  <si>
    <t>再生可能エネルギー単価</t>
    <rPh sb="0" eb="2">
      <t>サイセイ</t>
    </rPh>
    <rPh sb="2" eb="4">
      <t>カノウ</t>
    </rPh>
    <rPh sb="9" eb="11">
      <t>タンカ</t>
    </rPh>
    <phoneticPr fontId="2"/>
  </si>
  <si>
    <t>旧単価</t>
    <rPh sb="0" eb="1">
      <t>キュウ</t>
    </rPh>
    <rPh sb="1" eb="3">
      <t>タンカ</t>
    </rPh>
    <phoneticPr fontId="2"/>
  </si>
  <si>
    <t>新単価</t>
    <rPh sb="0" eb="1">
      <t>シン</t>
    </rPh>
    <rPh sb="1" eb="3">
      <t>タンカ</t>
    </rPh>
    <phoneticPr fontId="2"/>
  </si>
  <si>
    <t>電気料金</t>
    <rPh sb="0" eb="2">
      <t>デンキ</t>
    </rPh>
    <rPh sb="2" eb="4">
      <t>リョウキン</t>
    </rPh>
    <phoneticPr fontId="2"/>
  </si>
  <si>
    <t>+</t>
    <phoneticPr fontId="2"/>
  </si>
  <si>
    <t>8Hマイコン</t>
    <phoneticPr fontId="2"/>
  </si>
  <si>
    <t>5H</t>
    <phoneticPr fontId="2"/>
  </si>
  <si>
    <t>5H割引</t>
    <rPh sb="2" eb="4">
      <t>ワリビキ</t>
    </rPh>
    <phoneticPr fontId="2"/>
  </si>
  <si>
    <t>マイコン割引</t>
    <rPh sb="4" eb="6">
      <t>ワリビキ</t>
    </rPh>
    <phoneticPr fontId="2"/>
  </si>
  <si>
    <t xml:space="preserve">季節別時間帯別電灯[電化上手] </t>
    <rPh sb="0" eb="2">
      <t>キセツ</t>
    </rPh>
    <rPh sb="2" eb="3">
      <t>ベツ</t>
    </rPh>
    <rPh sb="3" eb="6">
      <t>ジカンタイ</t>
    </rPh>
    <rPh sb="6" eb="7">
      <t>ベツ</t>
    </rPh>
    <rPh sb="7" eb="9">
      <t>デントウ</t>
    </rPh>
    <rPh sb="10" eb="12">
      <t>デンカ</t>
    </rPh>
    <rPh sb="12" eb="14">
      <t>ジョウズ</t>
    </rPh>
    <phoneticPr fontId="2"/>
  </si>
  <si>
    <t>昼間その他</t>
    <rPh sb="0" eb="2">
      <t>チュウカン</t>
    </rPh>
    <rPh sb="4" eb="5">
      <t>タ</t>
    </rPh>
    <phoneticPr fontId="2"/>
  </si>
  <si>
    <t>昼間夏季</t>
    <rPh sb="0" eb="2">
      <t>チュウカン</t>
    </rPh>
    <rPh sb="2" eb="4">
      <t>カキ</t>
    </rPh>
    <phoneticPr fontId="2"/>
  </si>
  <si>
    <t>朝晩</t>
    <rPh sb="0" eb="2">
      <t>アサバン</t>
    </rPh>
    <phoneticPr fontId="2"/>
  </si>
  <si>
    <t>夜間</t>
    <rPh sb="0" eb="2">
      <t>ヤカン</t>
    </rPh>
    <phoneticPr fontId="2"/>
  </si>
  <si>
    <t>口座振替</t>
    <rPh sb="0" eb="2">
      <t>コウザ</t>
    </rPh>
    <rPh sb="2" eb="4">
      <t>フリカエ</t>
    </rPh>
    <phoneticPr fontId="2"/>
  </si>
  <si>
    <t>全電化割引</t>
    <rPh sb="0" eb="1">
      <t>ゼン</t>
    </rPh>
    <rPh sb="1" eb="3">
      <t>デンカ</t>
    </rPh>
    <rPh sb="3" eb="5">
      <t>ワリビキ</t>
    </rPh>
    <phoneticPr fontId="2"/>
  </si>
  <si>
    <t>ピーク</t>
    <phoneticPr fontId="2"/>
  </si>
  <si>
    <t>昼間</t>
    <rPh sb="0" eb="2">
      <t>チュウカン</t>
    </rPh>
    <phoneticPr fontId="2"/>
  </si>
  <si>
    <t>ピーク抑制型季節別時間帯別電灯[ピークシフトプラン]</t>
    <rPh sb="3" eb="6">
      <t>ヨクセイガタ</t>
    </rPh>
    <rPh sb="6" eb="8">
      <t>キセツ</t>
    </rPh>
    <rPh sb="8" eb="9">
      <t>ベツ</t>
    </rPh>
    <rPh sb="9" eb="12">
      <t>ジカンタイ</t>
    </rPh>
    <rPh sb="12" eb="13">
      <t>ベツ</t>
    </rPh>
    <rPh sb="13" eb="15">
      <t>デントウ</t>
    </rPh>
    <phoneticPr fontId="2"/>
  </si>
  <si>
    <t>契約電力</t>
    <rPh sb="0" eb="2">
      <t>ケイヤク</t>
    </rPh>
    <rPh sb="2" eb="4">
      <t>デンリョク</t>
    </rPh>
    <phoneticPr fontId="2"/>
  </si>
  <si>
    <t>力率</t>
    <rPh sb="0" eb="2">
      <t>リキリツ</t>
    </rPh>
    <phoneticPr fontId="2"/>
  </si>
  <si>
    <t>使用量夏季</t>
    <rPh sb="0" eb="3">
      <t>シヨウリョウ</t>
    </rPh>
    <rPh sb="3" eb="5">
      <t>カキ</t>
    </rPh>
    <phoneticPr fontId="2"/>
  </si>
  <si>
    <t>使用量その他季</t>
    <rPh sb="0" eb="3">
      <t>シヨウリョウ</t>
    </rPh>
    <rPh sb="5" eb="6">
      <t>タ</t>
    </rPh>
    <rPh sb="6" eb="7">
      <t>キ</t>
    </rPh>
    <phoneticPr fontId="2"/>
  </si>
  <si>
    <t>力率割引・割増し</t>
    <rPh sb="0" eb="2">
      <t>リキリツ</t>
    </rPh>
    <rPh sb="2" eb="4">
      <t>ワリビキ</t>
    </rPh>
    <rPh sb="5" eb="7">
      <t>ワリマ</t>
    </rPh>
    <phoneticPr fontId="2"/>
  </si>
  <si>
    <t>夏季日数</t>
    <rPh sb="0" eb="2">
      <t>カキ</t>
    </rPh>
    <rPh sb="2" eb="4">
      <t>ニッスウ</t>
    </rPh>
    <phoneticPr fontId="2"/>
  </si>
  <si>
    <t>その他季日数</t>
    <rPh sb="2" eb="3">
      <t>タ</t>
    </rPh>
    <rPh sb="3" eb="4">
      <t>キ</t>
    </rPh>
    <rPh sb="4" eb="6">
      <t>ニッスウ</t>
    </rPh>
    <phoneticPr fontId="2"/>
  </si>
  <si>
    <t>混在月
使用量</t>
    <rPh sb="0" eb="2">
      <t>コンザイ</t>
    </rPh>
    <rPh sb="2" eb="3">
      <t>ヅキ</t>
    </rPh>
    <rPh sb="4" eb="7">
      <t>シヨウリョウ</t>
    </rPh>
    <phoneticPr fontId="2"/>
  </si>
  <si>
    <t>夏季使用量</t>
    <rPh sb="0" eb="2">
      <t>カキ</t>
    </rPh>
    <rPh sb="2" eb="5">
      <t>シヨウリョウ</t>
    </rPh>
    <phoneticPr fontId="2"/>
  </si>
  <si>
    <t>その他季使用量</t>
    <rPh sb="2" eb="3">
      <t>タ</t>
    </rPh>
    <rPh sb="3" eb="4">
      <t>キ</t>
    </rPh>
    <rPh sb="4" eb="7">
      <t>シヨウリョウ</t>
    </rPh>
    <phoneticPr fontId="2"/>
  </si>
  <si>
    <t>月使用量</t>
    <rPh sb="0" eb="1">
      <t>ツキ</t>
    </rPh>
    <rPh sb="1" eb="4">
      <t>シヨウリョウ</t>
    </rPh>
    <phoneticPr fontId="2"/>
  </si>
  <si>
    <t>ピーク使用率</t>
    <rPh sb="3" eb="6">
      <t>シヨウリツ</t>
    </rPh>
    <phoneticPr fontId="2"/>
  </si>
  <si>
    <t>昼間使用率</t>
    <rPh sb="0" eb="2">
      <t>チュウカン</t>
    </rPh>
    <rPh sb="2" eb="5">
      <t>シヨウリツ</t>
    </rPh>
    <phoneticPr fontId="2"/>
  </si>
  <si>
    <t>夜間使用率</t>
    <rPh sb="0" eb="1">
      <t>ヨル</t>
    </rPh>
    <rPh sb="1" eb="2">
      <t>カン</t>
    </rPh>
    <rPh sb="2" eb="5">
      <t>シヨウリツ</t>
    </rPh>
    <phoneticPr fontId="2"/>
  </si>
  <si>
    <t>以下</t>
    <rPh sb="0" eb="2">
      <t>イカ</t>
    </rPh>
    <phoneticPr fontId="20"/>
  </si>
  <si>
    <t>　部分に試算するための各諸元をご入力ください。</t>
    <rPh sb="1" eb="3">
      <t>ブブン</t>
    </rPh>
    <rPh sb="4" eb="6">
      <t>シサン</t>
    </rPh>
    <rPh sb="11" eb="12">
      <t>カク</t>
    </rPh>
    <rPh sb="12" eb="14">
      <t>ショゲン</t>
    </rPh>
    <rPh sb="16" eb="18">
      <t>ニュウリョク</t>
    </rPh>
    <phoneticPr fontId="20"/>
  </si>
  <si>
    <t>①</t>
    <phoneticPr fontId="20"/>
  </si>
  <si>
    <t>契約種別</t>
    <rPh sb="0" eb="2">
      <t>ケイヤク</t>
    </rPh>
    <rPh sb="2" eb="4">
      <t>シュベツ</t>
    </rPh>
    <phoneticPr fontId="20"/>
  </si>
  <si>
    <t>②</t>
    <phoneticPr fontId="20"/>
  </si>
  <si>
    <t>契約容量</t>
    <rPh sb="0" eb="2">
      <t>ケイヤク</t>
    </rPh>
    <rPh sb="2" eb="4">
      <t>ヨウリョウ</t>
    </rPh>
    <phoneticPr fontId="20"/>
  </si>
  <si>
    <t>円</t>
    <rPh sb="0" eb="1">
      <t>エン</t>
    </rPh>
    <phoneticPr fontId="2"/>
  </si>
  <si>
    <t>使用電力量</t>
    <rPh sb="0" eb="2">
      <t>シヨウ</t>
    </rPh>
    <rPh sb="2" eb="4">
      <t>デンリョク</t>
    </rPh>
    <rPh sb="4" eb="5">
      <t>リョウ</t>
    </rPh>
    <phoneticPr fontId="2"/>
  </si>
  <si>
    <t>kWh</t>
    <phoneticPr fontId="2"/>
  </si>
  <si>
    <t>再生可能エネルギー発電促進賦課金</t>
    <rPh sb="0" eb="2">
      <t>サイセイ</t>
    </rPh>
    <rPh sb="2" eb="4">
      <t>カノウ</t>
    </rPh>
    <rPh sb="9" eb="11">
      <t>ハツデン</t>
    </rPh>
    <rPh sb="11" eb="13">
      <t>ソクシン</t>
    </rPh>
    <rPh sb="13" eb="16">
      <t>フカキン</t>
    </rPh>
    <phoneticPr fontId="2"/>
  </si>
  <si>
    <t>【留意事項】</t>
    <rPh sb="1" eb="3">
      <t>リュウイ</t>
    </rPh>
    <rPh sb="3" eb="5">
      <t>ジコウ</t>
    </rPh>
    <phoneticPr fontId="20"/>
  </si>
  <si>
    <t>・</t>
    <phoneticPr fontId="20"/>
  </si>
  <si>
    <t>消費税等相当額が含まれております。</t>
    <phoneticPr fontId="20"/>
  </si>
  <si>
    <t>契約一覧</t>
    <rPh sb="0" eb="2">
      <t>ケイヤク</t>
    </rPh>
    <rPh sb="2" eb="4">
      <t>イチラン</t>
    </rPh>
    <phoneticPr fontId="2"/>
  </si>
  <si>
    <t>電化上手</t>
    <rPh sb="0" eb="2">
      <t>デンカ</t>
    </rPh>
    <rPh sb="2" eb="4">
      <t>ジョウズ</t>
    </rPh>
    <phoneticPr fontId="2"/>
  </si>
  <si>
    <t>ピークシフトプラン</t>
    <phoneticPr fontId="2"/>
  </si>
  <si>
    <t>従量電灯Ｂ</t>
    <rPh sb="0" eb="2">
      <t>ジュウリョウ</t>
    </rPh>
    <rPh sb="2" eb="4">
      <t>デントウ</t>
    </rPh>
    <phoneticPr fontId="2"/>
  </si>
  <si>
    <t>ピークシフト</t>
    <phoneticPr fontId="2"/>
  </si>
  <si>
    <t>契約諸元（黄色セルに入力）</t>
    <rPh sb="0" eb="2">
      <t>ケイヤク</t>
    </rPh>
    <rPh sb="2" eb="4">
      <t>ショゲン</t>
    </rPh>
    <rPh sb="5" eb="7">
      <t>キイロ</t>
    </rPh>
    <rPh sb="10" eb="12">
      <t>ニュウリョク</t>
    </rPh>
    <phoneticPr fontId="20"/>
  </si>
  <si>
    <t>電化上手</t>
    <rPh sb="0" eb="2">
      <t>デンカ</t>
    </rPh>
    <rPh sb="2" eb="4">
      <t>ジョウズ</t>
    </rPh>
    <phoneticPr fontId="2"/>
  </si>
  <si>
    <t>ピークシフト</t>
    <phoneticPr fontId="2"/>
  </si>
  <si>
    <t>総使用量</t>
    <rPh sb="0" eb="1">
      <t>ソウ</t>
    </rPh>
    <rPh sb="1" eb="4">
      <t>シヨウリョウ</t>
    </rPh>
    <phoneticPr fontId="2"/>
  </si>
  <si>
    <t>東京電力パワーグリッド株式会社
2023年３月１日</t>
    <rPh sb="0" eb="2">
      <t>トウキョウ</t>
    </rPh>
    <rPh sb="2" eb="4">
      <t>デンリョク</t>
    </rPh>
    <rPh sb="11" eb="13">
      <t>カブシキ</t>
    </rPh>
    <rPh sb="13" eb="15">
      <t>カイシャ</t>
    </rPh>
    <rPh sb="20" eb="21">
      <t>ネン</t>
    </rPh>
    <rPh sb="22" eb="23">
      <t>ガツ</t>
    </rPh>
    <rPh sb="24" eb="25">
      <t>ニチ</t>
    </rPh>
    <phoneticPr fontId="2"/>
  </si>
  <si>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16"/>
        <color theme="1"/>
        <rFont val="Meiryo UI"/>
        <family val="3"/>
        <charset val="128"/>
      </rPr>
      <t>（一部抜粋）</t>
    </r>
    <r>
      <rPr>
        <sz val="28"/>
        <color theme="1"/>
        <rFont val="Meiryo UI"/>
        <family val="3"/>
        <charset val="128"/>
      </rPr>
      <t xml:space="preserve">
新規単価（2023年４月1日から）</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30" eb="32">
      <t>イチブ</t>
    </rPh>
    <rPh sb="32" eb="34">
      <t>バッスイ</t>
    </rPh>
    <rPh sb="36" eb="38">
      <t>シンキ</t>
    </rPh>
    <rPh sb="38" eb="40">
      <t>タンカ</t>
    </rPh>
    <rPh sb="45" eb="46">
      <t>ネン</t>
    </rPh>
    <rPh sb="47" eb="48">
      <t>ガツ</t>
    </rPh>
    <rPh sb="49" eb="50">
      <t>ニチ</t>
    </rPh>
    <phoneticPr fontId="2"/>
  </si>
  <si>
    <t>影響額（ 見直し後 － 見直し前 ）</t>
    <rPh sb="0" eb="2">
      <t>エイキョウ</t>
    </rPh>
    <rPh sb="2" eb="3">
      <t>ガク</t>
    </rPh>
    <rPh sb="5" eb="7">
      <t>ミナオ</t>
    </rPh>
    <rPh sb="8" eb="9">
      <t>ゴ</t>
    </rPh>
    <rPh sb="12" eb="14">
      <t>ミナオ</t>
    </rPh>
    <rPh sb="15" eb="16">
      <t>マエ</t>
    </rPh>
    <phoneticPr fontId="2"/>
  </si>
  <si>
    <t>影響率</t>
    <rPh sb="0" eb="2">
      <t>エイキョウ</t>
    </rPh>
    <rPh sb="2" eb="3">
      <t>リツ</t>
    </rPh>
    <phoneticPr fontId="2"/>
  </si>
  <si>
    <t>％</t>
    <phoneticPr fontId="2"/>
  </si>
  <si>
    <t xml:space="preserve"> </t>
    <phoneticPr fontId="20"/>
  </si>
  <si>
    <t>■</t>
    <phoneticPr fontId="20"/>
  </si>
  <si>
    <t>試算をご希望の場合は，以下の項番順にお進みください。</t>
    <rPh sb="0" eb="2">
      <t>シサン</t>
    </rPh>
    <rPh sb="4" eb="6">
      <t>キボウ</t>
    </rPh>
    <rPh sb="7" eb="9">
      <t>バアイ</t>
    </rPh>
    <rPh sb="11" eb="13">
      <t>イカ</t>
    </rPh>
    <rPh sb="14" eb="16">
      <t>コウバン</t>
    </rPh>
    <rPh sb="16" eb="17">
      <t>ジュン</t>
    </rPh>
    <rPh sb="19" eb="20">
      <t>スス</t>
    </rPh>
    <phoneticPr fontId="20"/>
  </si>
  <si>
    <t>Ⅰ．必要資料のご案内</t>
    <rPh sb="2" eb="4">
      <t>ヒツヨウ</t>
    </rPh>
    <rPh sb="4" eb="6">
      <t>シリョウ</t>
    </rPh>
    <rPh sb="8" eb="10">
      <t>アンナイ</t>
    </rPh>
    <phoneticPr fontId="20"/>
  </si>
  <si>
    <t>Ⅱ．試算諸元入力</t>
    <rPh sb="2" eb="4">
      <t>シサン</t>
    </rPh>
    <rPh sb="4" eb="6">
      <t>ショゲン</t>
    </rPh>
    <rPh sb="6" eb="8">
      <t>ニュウリョク</t>
    </rPh>
    <phoneticPr fontId="20"/>
  </si>
  <si>
    <t>・ 試算にあたって必要な情報をご入力いただく画面です。</t>
    <rPh sb="2" eb="4">
      <t>シサン</t>
    </rPh>
    <rPh sb="9" eb="11">
      <t>ヒツヨウ</t>
    </rPh>
    <rPh sb="12" eb="14">
      <t>ジョウホウ</t>
    </rPh>
    <rPh sb="16" eb="18">
      <t>ニュウリョク</t>
    </rPh>
    <rPh sb="22" eb="24">
      <t>ガメン</t>
    </rPh>
    <phoneticPr fontId="20"/>
  </si>
  <si>
    <t>・ 「試算諸元入力」でご入力いただいた過去のご使用量等をもとに試算した結果を表示致します。</t>
    <rPh sb="3" eb="5">
      <t>シサン</t>
    </rPh>
    <rPh sb="5" eb="7">
      <t>ショゲン</t>
    </rPh>
    <rPh sb="7" eb="9">
      <t>ニュウリョク</t>
    </rPh>
    <rPh sb="12" eb="14">
      <t>ニュウリョク</t>
    </rPh>
    <rPh sb="19" eb="21">
      <t>カコ</t>
    </rPh>
    <rPh sb="23" eb="26">
      <t>シヨウリョウ</t>
    </rPh>
    <rPh sb="26" eb="27">
      <t>ナド</t>
    </rPh>
    <rPh sb="31" eb="33">
      <t>シサン</t>
    </rPh>
    <rPh sb="35" eb="37">
      <t>ケッカ</t>
    </rPh>
    <phoneticPr fontId="20"/>
  </si>
  <si>
    <t>・ 入力する情報については，「必要資料のご案内」をご確認ください。</t>
    <rPh sb="2" eb="4">
      <t>ニュウリョク</t>
    </rPh>
    <rPh sb="6" eb="8">
      <t>ジョウホウ</t>
    </rPh>
    <rPh sb="15" eb="17">
      <t>ヒツヨウ</t>
    </rPh>
    <rPh sb="17" eb="19">
      <t>シリョウ</t>
    </rPh>
    <rPh sb="21" eb="23">
      <t>アンナイ</t>
    </rPh>
    <rPh sb="26" eb="28">
      <t>カクニン</t>
    </rPh>
    <phoneticPr fontId="20"/>
  </si>
  <si>
    <t>■</t>
    <phoneticPr fontId="26"/>
  </si>
  <si>
    <t>　</t>
    <phoneticPr fontId="26"/>
  </si>
  <si>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16"/>
        <color theme="1"/>
        <rFont val="Meiryo UI"/>
        <family val="3"/>
        <charset val="128"/>
      </rPr>
      <t xml:space="preserve">（一部抜粋）
</t>
    </r>
    <r>
      <rPr>
        <sz val="26"/>
        <color theme="1"/>
        <rFont val="Meiryo UI"/>
        <family val="3"/>
        <charset val="128"/>
      </rPr>
      <t>現行単価（2023年４月1日から）</t>
    </r>
    <rPh sb="0" eb="2">
      <t>リトウ</t>
    </rPh>
    <rPh sb="2" eb="3">
      <t>トウ</t>
    </rPh>
    <rPh sb="3" eb="5">
      <t>キョウキュウ</t>
    </rPh>
    <rPh sb="5" eb="7">
      <t>ヤッカン</t>
    </rPh>
    <rPh sb="8" eb="10">
      <t>テイアツ</t>
    </rPh>
    <rPh sb="10" eb="11">
      <t>ヨウ</t>
    </rPh>
    <rPh sb="17" eb="19">
      <t>デンキ</t>
    </rPh>
    <rPh sb="19" eb="21">
      <t>リョウキン</t>
    </rPh>
    <rPh sb="25" eb="27">
      <t>タンカ</t>
    </rPh>
    <rPh sb="27" eb="28">
      <t>ヒョウ</t>
    </rPh>
    <rPh sb="30" eb="32">
      <t>イチブ</t>
    </rPh>
    <rPh sb="32" eb="34">
      <t>バッスイ</t>
    </rPh>
    <rPh sb="36" eb="38">
      <t>ゲンコウ</t>
    </rPh>
    <phoneticPr fontId="2"/>
  </si>
  <si>
    <t>見直し前</t>
    <rPh sb="0" eb="2">
      <t>ミナオ</t>
    </rPh>
    <rPh sb="3" eb="4">
      <t>マエ</t>
    </rPh>
    <phoneticPr fontId="2"/>
  </si>
  <si>
    <t>見直し後</t>
    <rPh sb="0" eb="2">
      <t>ミナオ</t>
    </rPh>
    <rPh sb="3" eb="4">
      <t>ゴ</t>
    </rPh>
    <phoneticPr fontId="2"/>
  </si>
  <si>
    <t>プルダウンより選択</t>
    <rPh sb="7" eb="9">
      <t>センタク</t>
    </rPh>
    <phoneticPr fontId="20"/>
  </si>
  <si>
    <t>燃料費調整単価</t>
    <rPh sb="0" eb="3">
      <t>ネンリョウヒ</t>
    </rPh>
    <rPh sb="3" eb="5">
      <t>チョウセイ</t>
    </rPh>
    <rPh sb="5" eb="7">
      <t>タンカ</t>
    </rPh>
    <phoneticPr fontId="2"/>
  </si>
  <si>
    <t>緑の箇所はダミーの数値となります（2304の数値を伸ばしてあります）</t>
    <rPh sb="0" eb="1">
      <t>ミドリ</t>
    </rPh>
    <rPh sb="2" eb="4">
      <t>カショ</t>
    </rPh>
    <rPh sb="9" eb="11">
      <t>スウチ</t>
    </rPh>
    <rPh sb="22" eb="24">
      <t>スウチ</t>
    </rPh>
    <rPh sb="25" eb="26">
      <t>ノ</t>
    </rPh>
    <phoneticPr fontId="2"/>
  </si>
  <si>
    <t>円</t>
    <rPh sb="0" eb="1">
      <t>エン</t>
    </rPh>
    <phoneticPr fontId="2"/>
  </si>
  <si>
    <t>（2月分～9月分は7.0円/kWh、10月分は3.5円/kWhいずれも（税込））が適用されております。</t>
    <phoneticPr fontId="2"/>
  </si>
  <si>
    <t>※3 　本影響額試算に使用する赤枠内の各単価については，見直し後（2023年4月以降）の各単価が燃料価格や再生可能エネルギー</t>
    <phoneticPr fontId="2"/>
  </si>
  <si>
    <t>　　　発電促進賦課金価格を基準（固定値）として試算いたします。</t>
    <phoneticPr fontId="2"/>
  </si>
  <si>
    <t>5時間通電機器割引額</t>
    <rPh sb="1" eb="3">
      <t>ジカン</t>
    </rPh>
    <rPh sb="3" eb="5">
      <t>ツウデン</t>
    </rPh>
    <rPh sb="5" eb="7">
      <t>キキ</t>
    </rPh>
    <rPh sb="7" eb="10">
      <t>ワリビキガク</t>
    </rPh>
    <phoneticPr fontId="2"/>
  </si>
  <si>
    <t>通電制御型夜間蓄熱式機器割引額</t>
    <rPh sb="0" eb="2">
      <t>ツウデン</t>
    </rPh>
    <rPh sb="2" eb="5">
      <t>セイギョガタ</t>
    </rPh>
    <rPh sb="5" eb="7">
      <t>ヤカン</t>
    </rPh>
    <rPh sb="7" eb="9">
      <t>チクネツ</t>
    </rPh>
    <rPh sb="9" eb="10">
      <t>シキ</t>
    </rPh>
    <rPh sb="10" eb="12">
      <t>キキ</t>
    </rPh>
    <rPh sb="12" eb="15">
      <t>ワリビキガク</t>
    </rPh>
    <phoneticPr fontId="2"/>
  </si>
  <si>
    <t>力率</t>
    <rPh sb="0" eb="2">
      <t>リキリツ</t>
    </rPh>
    <phoneticPr fontId="2"/>
  </si>
  <si>
    <t>昼間分（夏季）</t>
    <rPh sb="0" eb="2">
      <t>チュウカン</t>
    </rPh>
    <rPh sb="2" eb="3">
      <t>ブン</t>
    </rPh>
    <rPh sb="4" eb="6">
      <t>カキ</t>
    </rPh>
    <phoneticPr fontId="2"/>
  </si>
  <si>
    <t>昼間分（その他季）</t>
    <rPh sb="0" eb="2">
      <t>チュウカン</t>
    </rPh>
    <rPh sb="2" eb="3">
      <t>ブン</t>
    </rPh>
    <rPh sb="6" eb="7">
      <t>タ</t>
    </rPh>
    <rPh sb="7" eb="8">
      <t>キ</t>
    </rPh>
    <phoneticPr fontId="2"/>
  </si>
  <si>
    <t>朝晩分</t>
    <rPh sb="0" eb="2">
      <t>アサバン</t>
    </rPh>
    <rPh sb="2" eb="3">
      <t>ブン</t>
    </rPh>
    <phoneticPr fontId="2"/>
  </si>
  <si>
    <t>夜間分</t>
    <rPh sb="0" eb="2">
      <t>ヤカン</t>
    </rPh>
    <rPh sb="2" eb="3">
      <t>ブン</t>
    </rPh>
    <phoneticPr fontId="2"/>
  </si>
  <si>
    <t>ピーク分</t>
    <rPh sb="3" eb="4">
      <t>ブン</t>
    </rPh>
    <phoneticPr fontId="2"/>
  </si>
  <si>
    <t>昼間分</t>
    <rPh sb="0" eb="2">
      <t>チュウカン</t>
    </rPh>
    <rPh sb="2" eb="3">
      <t>ブン</t>
    </rPh>
    <phoneticPr fontId="2"/>
  </si>
  <si>
    <t>使用量（夏季）</t>
    <rPh sb="0" eb="3">
      <t>シヨウリョウ</t>
    </rPh>
    <rPh sb="4" eb="6">
      <t>カキ</t>
    </rPh>
    <phoneticPr fontId="2"/>
  </si>
  <si>
    <t>使用量（その他季）</t>
    <rPh sb="0" eb="3">
      <t>シヨウリョウ</t>
    </rPh>
    <rPh sb="6" eb="7">
      <t>タ</t>
    </rPh>
    <rPh sb="7" eb="8">
      <t>キ</t>
    </rPh>
    <phoneticPr fontId="2"/>
  </si>
  <si>
    <t>③使用電力量</t>
    <rPh sb="1" eb="2">
      <t>シ</t>
    </rPh>
    <rPh sb="2" eb="3">
      <t>ヨウ</t>
    </rPh>
    <rPh sb="3" eb="4">
      <t>デン</t>
    </rPh>
    <rPh sb="4" eb="5">
      <t>チカラ</t>
    </rPh>
    <rPh sb="5" eb="6">
      <t>リョウ</t>
    </rPh>
    <phoneticPr fontId="2"/>
  </si>
  <si>
    <t>円</t>
    <rPh sb="0" eb="1">
      <t>エン</t>
    </rPh>
    <phoneticPr fontId="2"/>
  </si>
  <si>
    <t>【試算条件】</t>
    <rPh sb="1" eb="3">
      <t>シサン</t>
    </rPh>
    <rPh sb="3" eb="5">
      <t>ジョウケン</t>
    </rPh>
    <phoneticPr fontId="2"/>
  </si>
  <si>
    <t>【試算結果】</t>
    <rPh sb="1" eb="3">
      <t>シサン</t>
    </rPh>
    <rPh sb="3" eb="5">
      <t>ケッカ</t>
    </rPh>
    <phoneticPr fontId="2"/>
  </si>
  <si>
    <t>特定小売供給約款参照ﾒﾆｭｰ　※ａ</t>
    <rPh sb="0" eb="2">
      <t>トクテイ</t>
    </rPh>
    <rPh sb="2" eb="4">
      <t>コウリ</t>
    </rPh>
    <rPh sb="4" eb="6">
      <t>キョウキュウ</t>
    </rPh>
    <rPh sb="6" eb="8">
      <t>ヤッカン</t>
    </rPh>
    <rPh sb="8" eb="10">
      <t>サンショウ</t>
    </rPh>
    <phoneticPr fontId="2"/>
  </si>
  <si>
    <t>旧選択約款参照ﾒﾆｭｰ　※ｂ</t>
    <rPh sb="0" eb="1">
      <t>キュウ</t>
    </rPh>
    <rPh sb="1" eb="3">
      <t>センタク</t>
    </rPh>
    <rPh sb="3" eb="5">
      <t>ヤッカン</t>
    </rPh>
    <rPh sb="5" eb="7">
      <t>サンショウ</t>
    </rPh>
    <phoneticPr fontId="2"/>
  </si>
  <si>
    <t>円/kWh</t>
    <rPh sb="0" eb="1">
      <t>エン</t>
    </rPh>
    <phoneticPr fontId="2"/>
  </si>
  <si>
    <t>電気価格激変緩和対策額単価</t>
    <rPh sb="0" eb="2">
      <t>デンキ</t>
    </rPh>
    <rPh sb="2" eb="4">
      <t>カカク</t>
    </rPh>
    <rPh sb="4" eb="6">
      <t>ゲキヘン</t>
    </rPh>
    <rPh sb="6" eb="8">
      <t>カンワ</t>
    </rPh>
    <rPh sb="8" eb="10">
      <t>タイサク</t>
    </rPh>
    <rPh sb="10" eb="11">
      <t>ガク</t>
    </rPh>
    <rPh sb="11" eb="13">
      <t>タンカ</t>
    </rPh>
    <phoneticPr fontId="2"/>
  </si>
  <si>
    <t>※a　定額電灯、従量電灯、臨時電灯、公衆街路灯、低圧電力、臨時電力または農事用電力</t>
    <rPh sb="3" eb="5">
      <t>テイガク</t>
    </rPh>
    <rPh sb="5" eb="7">
      <t>デントウ</t>
    </rPh>
    <rPh sb="8" eb="10">
      <t>ジュウリョウ</t>
    </rPh>
    <rPh sb="10" eb="12">
      <t>デントウ</t>
    </rPh>
    <rPh sb="13" eb="15">
      <t>リンジ</t>
    </rPh>
    <rPh sb="15" eb="17">
      <t>デントウ</t>
    </rPh>
    <rPh sb="18" eb="20">
      <t>コウシュウ</t>
    </rPh>
    <rPh sb="20" eb="23">
      <t>ガイロトウ</t>
    </rPh>
    <rPh sb="24" eb="26">
      <t>テイアツ</t>
    </rPh>
    <rPh sb="26" eb="28">
      <t>デンリョク</t>
    </rPh>
    <rPh sb="29" eb="31">
      <t>リンジ</t>
    </rPh>
    <rPh sb="31" eb="33">
      <t>デンリョク</t>
    </rPh>
    <rPh sb="36" eb="38">
      <t>ノウジ</t>
    </rPh>
    <rPh sb="38" eb="39">
      <t>ヨウ</t>
    </rPh>
    <rPh sb="39" eb="41">
      <t>デンリョク</t>
    </rPh>
    <phoneticPr fontId="2"/>
  </si>
  <si>
    <t>※b　上記以外のメニュー</t>
    <rPh sb="3" eb="5">
      <t>ジョウキ</t>
    </rPh>
    <rPh sb="5" eb="7">
      <t>イガイ</t>
    </rPh>
    <phoneticPr fontId="2"/>
  </si>
  <si>
    <t>燃料費調整価格（激変緩和措置価格）</t>
    <rPh sb="0" eb="3">
      <t>ネンリョウヒ</t>
    </rPh>
    <rPh sb="3" eb="5">
      <t>チョウセイ</t>
    </rPh>
    <rPh sb="5" eb="7">
      <t>カカク</t>
    </rPh>
    <rPh sb="8" eb="10">
      <t>ゲキヘン</t>
    </rPh>
    <rPh sb="10" eb="12">
      <t>カンワ</t>
    </rPh>
    <rPh sb="12" eb="14">
      <t>ソチ</t>
    </rPh>
    <rPh sb="14" eb="16">
      <t>カカク</t>
    </rPh>
    <phoneticPr fontId="2"/>
  </si>
  <si>
    <t>燃料費調整価格（上限なし）</t>
    <rPh sb="0" eb="3">
      <t>ネンリョウヒ</t>
    </rPh>
    <rPh sb="3" eb="5">
      <t>チョウセイ</t>
    </rPh>
    <rPh sb="5" eb="7">
      <t>カカク</t>
    </rPh>
    <rPh sb="8" eb="10">
      <t>ジョウゲン</t>
    </rPh>
    <phoneticPr fontId="2"/>
  </si>
  <si>
    <t>燃料費調整単価（電気価格激変緩和前）</t>
    <rPh sb="0" eb="3">
      <t>ネンリョウヒ</t>
    </rPh>
    <rPh sb="3" eb="5">
      <t>チョウセイ</t>
    </rPh>
    <rPh sb="5" eb="7">
      <t>タンカ</t>
    </rPh>
    <rPh sb="8" eb="10">
      <t>デンキ</t>
    </rPh>
    <rPh sb="10" eb="12">
      <t>カカク</t>
    </rPh>
    <rPh sb="12" eb="14">
      <t>ゲキヘン</t>
    </rPh>
    <rPh sb="14" eb="16">
      <t>カンワ</t>
    </rPh>
    <rPh sb="16" eb="17">
      <t>マエ</t>
    </rPh>
    <phoneticPr fontId="2"/>
  </si>
  <si>
    <t>【試算に利用する、燃料費調整単価および再生可能エネルギー発電促進賦課金単価（2023年4月分）】</t>
    <rPh sb="1" eb="3">
      <t>シサン</t>
    </rPh>
    <rPh sb="4" eb="6">
      <t>リヨウ</t>
    </rPh>
    <rPh sb="9" eb="12">
      <t>ネンリョウヒ</t>
    </rPh>
    <rPh sb="12" eb="14">
      <t>チョウセイ</t>
    </rPh>
    <rPh sb="14" eb="16">
      <t>タンカ</t>
    </rPh>
    <rPh sb="19" eb="21">
      <t>サイセイ</t>
    </rPh>
    <rPh sb="21" eb="23">
      <t>カノウ</t>
    </rPh>
    <rPh sb="28" eb="30">
      <t>ハツデン</t>
    </rPh>
    <rPh sb="30" eb="32">
      <t>ソクシン</t>
    </rPh>
    <rPh sb="32" eb="35">
      <t>フカキン</t>
    </rPh>
    <rPh sb="35" eb="37">
      <t>タンカ</t>
    </rPh>
    <rPh sb="42" eb="43">
      <t>ネン</t>
    </rPh>
    <rPh sb="44" eb="45">
      <t>ガツ</t>
    </rPh>
    <rPh sb="45" eb="46">
      <t>ブン</t>
    </rPh>
    <phoneticPr fontId="2"/>
  </si>
  <si>
    <t>こちらの試算表では，お客さまのご契約内容や，過去のご使用量をもとに離島等供給約款［低圧用］の代表的な契約種別の</t>
    <rPh sb="4" eb="7">
      <t>シサンヒョウ</t>
    </rPh>
    <rPh sb="11" eb="12">
      <t>キャク</t>
    </rPh>
    <rPh sb="16" eb="18">
      <t>ケイヤク</t>
    </rPh>
    <rPh sb="18" eb="20">
      <t>ナイヨウ</t>
    </rPh>
    <rPh sb="22" eb="24">
      <t>カコ</t>
    </rPh>
    <rPh sb="26" eb="29">
      <t>シヨウリョウ</t>
    </rPh>
    <rPh sb="33" eb="35">
      <t>リトウ</t>
    </rPh>
    <rPh sb="35" eb="36">
      <t>トウ</t>
    </rPh>
    <rPh sb="36" eb="38">
      <t>キョウキュウ</t>
    </rPh>
    <rPh sb="38" eb="40">
      <t>ヤッカン</t>
    </rPh>
    <rPh sb="41" eb="44">
      <t>テイアツヨウ</t>
    </rPh>
    <rPh sb="46" eb="49">
      <t>ダイヒョウテキ</t>
    </rPh>
    <rPh sb="50" eb="52">
      <t>ケイヤク</t>
    </rPh>
    <rPh sb="52" eb="54">
      <t>シュベツ</t>
    </rPh>
    <phoneticPr fontId="20"/>
  </si>
  <si>
    <t>試算をすることが出来ます。</t>
    <phoneticPr fontId="2"/>
  </si>
  <si>
    <t>代表的な契約種別：従量電灯Ｂ，従量電灯Ｃ，電化上手，ピークシフト，低圧電力</t>
    <rPh sb="0" eb="3">
      <t>ダイヒョウテキ</t>
    </rPh>
    <rPh sb="4" eb="6">
      <t>ケイヤク</t>
    </rPh>
    <rPh sb="6" eb="8">
      <t>シュベツ</t>
    </rPh>
    <rPh sb="9" eb="11">
      <t>ジュウリョウ</t>
    </rPh>
    <rPh sb="11" eb="13">
      <t>デントウ</t>
    </rPh>
    <rPh sb="15" eb="17">
      <t>ジュウリョウ</t>
    </rPh>
    <rPh sb="17" eb="19">
      <t>デントウ</t>
    </rPh>
    <rPh sb="21" eb="23">
      <t>デンカ</t>
    </rPh>
    <rPh sb="23" eb="25">
      <t>ジョウズ</t>
    </rPh>
    <rPh sb="33" eb="35">
      <t>テイアツ</t>
    </rPh>
    <rPh sb="35" eb="37">
      <t>デンリョク</t>
    </rPh>
    <phoneticPr fontId="2"/>
  </si>
  <si>
    <t>東京電力エナジーパートナー株式会社は，「特定小売供給約款」に定める料金単価等の見直しについて2023年6月1日実施予定として</t>
    <rPh sb="0" eb="2">
      <t>トウキョウ</t>
    </rPh>
    <rPh sb="2" eb="4">
      <t>デンリョク</t>
    </rPh>
    <rPh sb="13" eb="17">
      <t>カブシキガイシャ</t>
    </rPh>
    <rPh sb="20" eb="22">
      <t>トクテイ</t>
    </rPh>
    <rPh sb="22" eb="24">
      <t>コウリ</t>
    </rPh>
    <rPh sb="24" eb="26">
      <t>キョウキュウ</t>
    </rPh>
    <rPh sb="26" eb="28">
      <t>ヤッカン</t>
    </rPh>
    <rPh sb="30" eb="31">
      <t>サダ</t>
    </rPh>
    <rPh sb="33" eb="35">
      <t>リョウキン</t>
    </rPh>
    <rPh sb="35" eb="37">
      <t>タンカ</t>
    </rPh>
    <rPh sb="37" eb="38">
      <t>トウ</t>
    </rPh>
    <rPh sb="39" eb="41">
      <t>ミナオ</t>
    </rPh>
    <rPh sb="50" eb="51">
      <t>ネン</t>
    </rPh>
    <rPh sb="52" eb="53">
      <t>ガツ</t>
    </rPh>
    <rPh sb="54" eb="55">
      <t>ニチ</t>
    </rPh>
    <rPh sb="55" eb="57">
      <t>ジッシ</t>
    </rPh>
    <rPh sb="57" eb="59">
      <t>ヨテイ</t>
    </rPh>
    <phoneticPr fontId="2"/>
  </si>
  <si>
    <t>経済産業大臣に認可申請を行っておりますので，当社は今後，認可された内容等を踏まえ，「離島等供給約款[低圧用]」に定める料金</t>
    <phoneticPr fontId="2"/>
  </si>
  <si>
    <t>単価等を改めて見直す予定です。</t>
    <phoneticPr fontId="2"/>
  </si>
  <si>
    <t>よって値は変わります。</t>
    <phoneticPr fontId="2"/>
  </si>
  <si>
    <t>本試算は，お客さまの過去月のご使用量から試算した参考値であり，今後のお客さまの電気のご使用状況，燃料費調整単価の変動に</t>
    <phoneticPr fontId="2"/>
  </si>
  <si>
    <t>※1　燃料費調整額には国による電気・ガス価格激変緩和対策による燃料費調整額による値引き単価が含まれております。</t>
    <rPh sb="3" eb="6">
      <t>ネンリョウヒ</t>
    </rPh>
    <rPh sb="6" eb="8">
      <t>チョウセイ</t>
    </rPh>
    <rPh sb="8" eb="9">
      <t>ガク</t>
    </rPh>
    <rPh sb="46" eb="47">
      <t>フク</t>
    </rPh>
    <phoneticPr fontId="2"/>
  </si>
  <si>
    <t>※5　全電化住宅割引・口座振替割引は本試算においては含んでおりません。</t>
    <rPh sb="11" eb="15">
      <t>コウザフリカエ</t>
    </rPh>
    <rPh sb="15" eb="17">
      <t>ワリビキ</t>
    </rPh>
    <phoneticPr fontId="2"/>
  </si>
  <si>
    <t>⑤通電制御型機器割引額（電化上手の場合）</t>
    <rPh sb="1" eb="3">
      <t>ツウデン</t>
    </rPh>
    <rPh sb="3" eb="6">
      <t>セイギョガタ</t>
    </rPh>
    <rPh sb="6" eb="8">
      <t>キキ</t>
    </rPh>
    <rPh sb="8" eb="10">
      <t>ワリビキ</t>
    </rPh>
    <rPh sb="10" eb="11">
      <t>ガク</t>
    </rPh>
    <rPh sb="12" eb="14">
      <t>デンカ</t>
    </rPh>
    <rPh sb="14" eb="16">
      <t>ジョウズ</t>
    </rPh>
    <rPh sb="17" eb="19">
      <t>バアイ</t>
    </rPh>
    <phoneticPr fontId="26"/>
  </si>
  <si>
    <t>【葉書タイプ（従量電灯・低圧電力）】</t>
    <rPh sb="1" eb="3">
      <t>ハガキ</t>
    </rPh>
    <rPh sb="7" eb="9">
      <t>ジュウリョウ</t>
    </rPh>
    <rPh sb="9" eb="11">
      <t>デントウ</t>
    </rPh>
    <rPh sb="12" eb="14">
      <t>テイアツ</t>
    </rPh>
    <rPh sb="14" eb="16">
      <t>デンリョク</t>
    </rPh>
    <phoneticPr fontId="20"/>
  </si>
  <si>
    <t>【葉書タイプ（電化上手・ピークシフト）】</t>
    <rPh sb="1" eb="3">
      <t>ハガキ</t>
    </rPh>
    <rPh sb="7" eb="9">
      <t>デンカ</t>
    </rPh>
    <rPh sb="9" eb="11">
      <t>ジョウズ</t>
    </rPh>
    <phoneticPr fontId="20"/>
  </si>
  <si>
    <t>【書面タイプ】</t>
    <rPh sb="1" eb="3">
      <t>ショメン</t>
    </rPh>
    <phoneticPr fontId="20"/>
  </si>
  <si>
    <t>①契約種別，②契約容量・契約電流・契約電力，③使用電力量，④力率（低圧電力の場合）</t>
    <rPh sb="1" eb="3">
      <t>ケイヤク</t>
    </rPh>
    <rPh sb="3" eb="5">
      <t>シュベツ</t>
    </rPh>
    <rPh sb="7" eb="9">
      <t>ケイヤク</t>
    </rPh>
    <rPh sb="9" eb="11">
      <t>ヨウリョウ</t>
    </rPh>
    <rPh sb="12" eb="14">
      <t>ケイヤク</t>
    </rPh>
    <rPh sb="14" eb="16">
      <t>デンリュウ</t>
    </rPh>
    <rPh sb="17" eb="19">
      <t>ケイヤク</t>
    </rPh>
    <rPh sb="19" eb="21">
      <t>デンリョク</t>
    </rPh>
    <rPh sb="23" eb="25">
      <t>シヨウ</t>
    </rPh>
    <rPh sb="25" eb="27">
      <t>デンリョク</t>
    </rPh>
    <rPh sb="27" eb="28">
      <t>リョウ</t>
    </rPh>
    <rPh sb="30" eb="32">
      <t>リキリツ</t>
    </rPh>
    <rPh sb="33" eb="35">
      <t>テイアツ</t>
    </rPh>
    <rPh sb="35" eb="37">
      <t>デンリョク</t>
    </rPh>
    <rPh sb="38" eb="40">
      <t>バアイ</t>
    </rPh>
    <phoneticPr fontId="26"/>
  </si>
  <si>
    <t>以下，「電気ご使用量のお知らせ」をご準備いただき，①～⑤のとおり試算に必要な情報をご確認ください。</t>
    <rPh sb="0" eb="2">
      <t>イカ</t>
    </rPh>
    <rPh sb="4" eb="6">
      <t>デンキ</t>
    </rPh>
    <rPh sb="7" eb="10">
      <t>シヨウリョウ</t>
    </rPh>
    <rPh sb="12" eb="13">
      <t>シ</t>
    </rPh>
    <rPh sb="18" eb="20">
      <t>ジュンビ</t>
    </rPh>
    <phoneticPr fontId="26"/>
  </si>
  <si>
    <t>④</t>
    <phoneticPr fontId="2"/>
  </si>
  <si>
    <t>⑤割引額</t>
    <rPh sb="1" eb="4">
      <t>ワリビキガク</t>
    </rPh>
    <phoneticPr fontId="2"/>
  </si>
  <si>
    <t>　　2023年2月から10月分の電気料金に対しては、国による電気・ガス価格激変緩和対策により、燃料費調整額による値引き単価</t>
    <phoneticPr fontId="2"/>
  </si>
  <si>
    <t>※2　上記，燃料費調整額に含まれる電気・ガス価格激変緩和対策額を再掲しております。</t>
    <rPh sb="3" eb="5">
      <t>ジョウキ</t>
    </rPh>
    <rPh sb="6" eb="9">
      <t>ネンリョウヒ</t>
    </rPh>
    <rPh sb="9" eb="11">
      <t>チョウセイ</t>
    </rPh>
    <rPh sb="11" eb="12">
      <t>ガク</t>
    </rPh>
    <rPh sb="13" eb="14">
      <t>フク</t>
    </rPh>
    <rPh sb="30" eb="31">
      <t>ガク</t>
    </rPh>
    <rPh sb="32" eb="34">
      <t>サイケイ</t>
    </rPh>
    <phoneticPr fontId="2"/>
  </si>
  <si>
    <t>※4　機器割引額は，試算諸元入力にて入力いただいた，5時間通電機器割引額および，通電制御型夜間蓄熱式機器割引額となります。</t>
    <rPh sb="3" eb="5">
      <t>キキ</t>
    </rPh>
    <rPh sb="5" eb="7">
      <t>ワリビキ</t>
    </rPh>
    <rPh sb="7" eb="8">
      <t>ガク</t>
    </rPh>
    <rPh sb="10" eb="12">
      <t>シサン</t>
    </rPh>
    <rPh sb="12" eb="14">
      <t>ショゲン</t>
    </rPh>
    <rPh sb="14" eb="16">
      <t>ニュウリョク</t>
    </rPh>
    <rPh sb="18" eb="20">
      <t>ニュウリョク</t>
    </rPh>
    <phoneticPr fontId="2"/>
  </si>
  <si>
    <t>【料金見直し影響】</t>
    <rPh sb="1" eb="3">
      <t>リョウキン</t>
    </rPh>
    <rPh sb="3" eb="5">
      <t>ミナオ</t>
    </rPh>
    <rPh sb="6" eb="8">
      <t>エイキョウ</t>
    </rPh>
    <phoneticPr fontId="2"/>
  </si>
  <si>
    <t>（再掲）電気価格激変緩和対策額 ※2</t>
    <rPh sb="1" eb="3">
      <t>サイケイ</t>
    </rPh>
    <rPh sb="4" eb="6">
      <t>デンキ</t>
    </rPh>
    <rPh sb="6" eb="8">
      <t>カカク</t>
    </rPh>
    <rPh sb="8" eb="10">
      <t>ゲキヘン</t>
    </rPh>
    <rPh sb="10" eb="12">
      <t>カンワ</t>
    </rPh>
    <rPh sb="12" eb="14">
      <t>タイサク</t>
    </rPh>
    <rPh sb="14" eb="15">
      <t>ガク</t>
    </rPh>
    <phoneticPr fontId="2"/>
  </si>
  <si>
    <t>燃料費調整額 ※1</t>
    <rPh sb="0" eb="3">
      <t>ネンリョウヒ</t>
    </rPh>
    <rPh sb="3" eb="5">
      <t>チョウセイ</t>
    </rPh>
    <rPh sb="5" eb="6">
      <t>ガク</t>
    </rPh>
    <phoneticPr fontId="2"/>
  </si>
  <si>
    <t>機器割引額 ※4</t>
    <rPh sb="0" eb="2">
      <t>キキ</t>
    </rPh>
    <rPh sb="2" eb="4">
      <t>ワリビキ</t>
    </rPh>
    <rPh sb="4" eb="5">
      <t>ガク</t>
    </rPh>
    <phoneticPr fontId="2"/>
  </si>
  <si>
    <t>電気料金総額 ※5</t>
    <rPh sb="0" eb="2">
      <t>デンキ</t>
    </rPh>
    <rPh sb="2" eb="4">
      <t>リョウキン</t>
    </rPh>
    <rPh sb="4" eb="6">
      <t>ソウガク</t>
    </rPh>
    <phoneticPr fontId="2"/>
  </si>
  <si>
    <t>A</t>
    <phoneticPr fontId="2"/>
  </si>
  <si>
    <t>kVA</t>
    <phoneticPr fontId="2"/>
  </si>
  <si>
    <t>kW</t>
    <phoneticPr fontId="2"/>
  </si>
  <si>
    <t>※　複数のご契約種別を連続して試算される場合は、</t>
    <rPh sb="2" eb="4">
      <t>フクスウ</t>
    </rPh>
    <rPh sb="6" eb="8">
      <t>ケイヤク</t>
    </rPh>
    <rPh sb="8" eb="10">
      <t>シュベツ</t>
    </rPh>
    <rPh sb="11" eb="13">
      <t>レンゾク</t>
    </rPh>
    <rPh sb="15" eb="17">
      <t>シサン</t>
    </rPh>
    <rPh sb="20" eb="22">
      <t>バアイ</t>
    </rPh>
    <phoneticPr fontId="20"/>
  </si>
  <si>
    <t>①・②・③・④・⑤について入力した項目を全て削除したうえで、</t>
    <rPh sb="13" eb="15">
      <t>ニュウリョク</t>
    </rPh>
    <rPh sb="17" eb="19">
      <t>コウモク</t>
    </rPh>
    <rPh sb="20" eb="21">
      <t>スベ</t>
    </rPh>
    <rPh sb="22" eb="24">
      <t>サクジョ</t>
    </rPh>
    <phoneticPr fontId="2"/>
  </si>
  <si>
    <t>改めて、必要な全項目についてご選択・ご入力下さい。</t>
    <rPh sb="0" eb="1">
      <t>アラタ</t>
    </rPh>
    <rPh sb="4" eb="6">
      <t>ヒツヨウ</t>
    </rPh>
    <rPh sb="7" eb="10">
      <t>ゼンコウモク</t>
    </rPh>
    <rPh sb="15" eb="17">
      <t>センタク</t>
    </rPh>
    <rPh sb="19" eb="21">
      <t>ニュウリョク</t>
    </rPh>
    <rPh sb="21" eb="22">
      <t>クダ</t>
    </rPh>
    <phoneticPr fontId="2"/>
  </si>
  <si>
    <t>・ 試算にあたって「電気ご使用量のお知らせ」のご確認いただきたい箇所を紹介しております。</t>
    <rPh sb="2" eb="4">
      <t>シサン</t>
    </rPh>
    <rPh sb="10" eb="12">
      <t>デンキ</t>
    </rPh>
    <rPh sb="13" eb="16">
      <t>シヨウリョウ</t>
    </rPh>
    <rPh sb="18" eb="19">
      <t>シ</t>
    </rPh>
    <rPh sb="24" eb="26">
      <t>カクニン</t>
    </rPh>
    <rPh sb="32" eb="34">
      <t>カショ</t>
    </rPh>
    <rPh sb="35" eb="37">
      <t>ショウカイ</t>
    </rPh>
    <phoneticPr fontId="20"/>
  </si>
  <si>
    <t>Ⅲ．電気料金試算結果</t>
    <rPh sb="2" eb="4">
      <t>デンキ</t>
    </rPh>
    <rPh sb="4" eb="6">
      <t>リョウキン</t>
    </rPh>
    <rPh sb="6" eb="8">
      <t>シサン</t>
    </rPh>
    <rPh sb="8" eb="10">
      <t>ケッカ</t>
    </rPh>
    <phoneticPr fontId="20"/>
  </si>
  <si>
    <t>ご使用量</t>
    <rPh sb="1" eb="3">
      <t>シヨウ</t>
    </rPh>
    <rPh sb="3" eb="4">
      <t>リョウ</t>
    </rPh>
    <phoneticPr fontId="2"/>
  </si>
  <si>
    <t>　　　発電促進賦課金により変動することから，2023年4月分の電気料金に適用される燃料費調整単価および再生可能エネルギー</t>
    <phoneticPr fontId="2"/>
  </si>
  <si>
    <t>従量電灯B</t>
  </si>
  <si>
    <t>　　　ただし，電化上手・ピークシフトにおいては，燃料費調整価格の算定方法の変更（平均燃料価格の上限の廃止）による影響を</t>
    <phoneticPr fontId="2"/>
  </si>
  <si>
    <t>　　　お示しするため，「見直し前」の燃料費調整額は，燃料費調整価格の算定方法の変更前の単価を適用しております。</t>
    <rPh sb="12" eb="14">
      <t>ミナオ</t>
    </rPh>
    <rPh sb="15" eb="16">
      <t>マエ</t>
    </rPh>
    <rPh sb="18" eb="21">
      <t>ネンリョウヒ</t>
    </rPh>
    <rPh sb="21" eb="23">
      <t>チョウセイ</t>
    </rPh>
    <rPh sb="23" eb="24">
      <t>ガク</t>
    </rPh>
    <rPh sb="26" eb="29">
      <t>ネンリョウヒ</t>
    </rPh>
    <rPh sb="29" eb="31">
      <t>チョウセイ</t>
    </rPh>
    <rPh sb="31" eb="33">
      <t>カカク</t>
    </rPh>
    <rPh sb="34" eb="36">
      <t>サンテイ</t>
    </rPh>
    <rPh sb="36" eb="38">
      <t>ホウホウ</t>
    </rPh>
    <rPh sb="39" eb="41">
      <t>ヘンコウ</t>
    </rPh>
    <rPh sb="41" eb="42">
      <t>マエ</t>
    </rPh>
    <rPh sb="43" eb="45">
      <t>タンカ</t>
    </rPh>
    <rPh sb="46" eb="4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</si>
</sst>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7" formatCode="#,##0.000_);[Red]\(#,##0.000\)"/>
    <numFmt numFmtId="178" formatCode="#,##0.00_ ;[Red]\-#,##0.00\ "/>
    <numFmt numFmtId="179" formatCode="0.00_);[Red]\(0.00\)"/>
    <numFmt numFmtId="180" formatCode="#,##0.0000;[Red]\-#,##0.0000"/>
    <numFmt numFmtId="181" formatCode="0.0000"/>
    <numFmt numFmtId="182" formatCode="#,##0_ "/>
  </numFmts>
  <fonts count="31" x14ac:knownFonts="1">
    <font>
      <sz val="11"/>
      <color theme="1"/>
      <name val="游ゴシック"/>
      <family val="2"/>
      <charset val="128"/>
      <scheme val="minor"/>
    </font>
    <font>
      <sz val="16"/>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6"/>
      <color theme="1"/>
      <name val="Meiryo UI"/>
      <family val="3"/>
      <charset val="128"/>
    </font>
    <font>
      <sz val="28"/>
      <color theme="1"/>
      <name val="Meiryo UI"/>
      <family val="3"/>
      <charset val="128"/>
    </font>
    <font>
      <sz val="48"/>
      <color theme="1"/>
      <name val="Meiryo UI"/>
      <family val="3"/>
      <charset val="128"/>
    </font>
    <font>
      <sz val="65"/>
      <color theme="1"/>
      <name val="Meiryo UI"/>
      <family val="3"/>
      <charset val="128"/>
    </font>
    <font>
      <sz val="26"/>
      <color theme="1"/>
      <name val="Meiryo UI"/>
      <family val="3"/>
      <charset val="128"/>
    </font>
    <font>
      <sz val="11"/>
      <color theme="1"/>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
      <b/>
      <sz val="11"/>
      <color rgb="FF333333"/>
      <name val="メイリオ"/>
      <family val="3"/>
      <charset val="128"/>
    </font>
    <font>
      <sz val="11"/>
      <color rgb="FF333333"/>
      <name val="メイリオ"/>
      <family val="3"/>
      <charset val="128"/>
    </font>
    <font>
      <sz val="11"/>
      <color rgb="FF0066FF"/>
      <name val="游ゴシック"/>
      <family val="3"/>
      <charset val="128"/>
      <scheme val="minor"/>
    </font>
    <font>
      <sz val="9"/>
      <color rgb="FF0066FF"/>
      <name val="游ゴシック"/>
      <family val="3"/>
      <charset val="128"/>
      <scheme val="minor"/>
    </font>
    <font>
      <sz val="11"/>
      <name val="游ゴシック"/>
      <family val="3"/>
      <charset val="128"/>
      <scheme val="minor"/>
    </font>
    <font>
      <u/>
      <sz val="11"/>
      <color theme="10"/>
      <name val="游ゴシック"/>
      <family val="2"/>
      <charset val="128"/>
      <scheme val="minor"/>
    </font>
    <font>
      <sz val="11"/>
      <color theme="1"/>
      <name val="游ゴシック"/>
      <family val="3"/>
      <charset val="128"/>
    </font>
    <font>
      <sz val="12"/>
      <color theme="1"/>
      <name val="游ゴシック"/>
      <family val="3"/>
      <charset val="128"/>
    </font>
    <font>
      <sz val="6"/>
      <name val="游ゴシック"/>
      <family val="3"/>
      <charset val="128"/>
      <scheme val="minor"/>
    </font>
    <font>
      <sz val="11"/>
      <name val="游ゴシック"/>
      <family val="3"/>
      <charset val="128"/>
    </font>
    <font>
      <sz val="16"/>
      <color theme="1"/>
      <name val="游ゴシック"/>
      <family val="3"/>
      <charset val="128"/>
    </font>
    <font>
      <sz val="11"/>
      <color theme="0"/>
      <name val="游ゴシック"/>
      <family val="2"/>
      <charset val="128"/>
      <scheme val="minor"/>
    </font>
    <font>
      <b/>
      <sz val="11"/>
      <color theme="1"/>
      <name val="游ゴシック"/>
      <family val="3"/>
      <charset val="128"/>
    </font>
    <font>
      <sz val="8"/>
      <color theme="1"/>
      <name val="游ゴシック"/>
      <family val="3"/>
      <charset val="128"/>
    </font>
    <font>
      <sz val="6"/>
      <name val="ＭＳ Ｐゴシック"/>
      <family val="3"/>
      <charset val="128"/>
    </font>
    <font>
      <sz val="10"/>
      <color theme="1"/>
      <name val="游ゴシック"/>
      <family val="3"/>
      <charset val="128"/>
    </font>
    <font>
      <sz val="7"/>
      <color theme="1"/>
      <name val="游ゴシック"/>
      <family val="3"/>
      <charset val="128"/>
    </font>
    <font>
      <sz val="11"/>
      <name val="游ゴシック"/>
      <family val="2"/>
      <charset val="128"/>
      <scheme val="minor"/>
    </font>
    <font>
      <sz val="10"/>
      <name val="游ゴシック"/>
      <family val="3"/>
      <charset val="128"/>
    </font>
  </fonts>
  <fills count="11">
    <fill>
      <patternFill patternType="none"/>
    </fill>
    <fill>
      <patternFill patternType="gray125"/>
    </fill>
    <fill>
      <patternFill patternType="solid">
        <fgColor rgb="FFE8E8E8"/>
        <bgColor indexed="64"/>
      </patternFill>
    </fill>
    <fill>
      <patternFill patternType="solid">
        <fgColor rgb="FFF5F3F3"/>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EAEAEA"/>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rgb="FF646565"/>
      </left>
      <right/>
      <top style="medium">
        <color rgb="FF646565"/>
      </top>
      <bottom style="medium">
        <color rgb="FFBFBFBF"/>
      </bottom>
      <diagonal/>
    </border>
    <border>
      <left/>
      <right style="medium">
        <color rgb="FFBFBFBF"/>
      </right>
      <top style="medium">
        <color rgb="FF646565"/>
      </top>
      <bottom style="medium">
        <color rgb="FFBFBFBF"/>
      </bottom>
      <diagonal/>
    </border>
    <border>
      <left/>
      <right style="medium">
        <color rgb="FFBFBFBF"/>
      </right>
      <top style="medium">
        <color rgb="FF646565"/>
      </top>
      <bottom/>
      <diagonal/>
    </border>
    <border>
      <left style="medium">
        <color rgb="FF646565"/>
      </left>
      <right style="medium">
        <color rgb="FFBFBFBF"/>
      </right>
      <top style="medium">
        <color rgb="FFBFBFBF"/>
      </top>
      <bottom/>
      <diagonal/>
    </border>
    <border>
      <left/>
      <right style="medium">
        <color rgb="FFBFBFBF"/>
      </right>
      <top style="mediumDashed">
        <color rgb="FFBFBFBF"/>
      </top>
      <bottom/>
      <diagonal/>
    </border>
    <border>
      <left style="medium">
        <color rgb="FFBFBFBF"/>
      </left>
      <right style="medium">
        <color rgb="FFBFBFBF"/>
      </right>
      <top style="mediumDashed">
        <color rgb="FFBFBFBF"/>
      </top>
      <bottom/>
      <diagonal/>
    </border>
    <border>
      <left style="medium">
        <color rgb="FF646565"/>
      </left>
      <right style="medium">
        <color rgb="FFBFBFBF"/>
      </right>
      <top/>
      <bottom/>
      <diagonal/>
    </border>
    <border>
      <left/>
      <right style="medium">
        <color rgb="FFBFBFBF"/>
      </right>
      <top/>
      <bottom/>
      <diagonal/>
    </border>
    <border>
      <left style="medium">
        <color rgb="FFBFBFBF"/>
      </left>
      <right style="medium">
        <color rgb="FFBFBFBF"/>
      </right>
      <top/>
      <bottom style="mediumDashed">
        <color rgb="FFBFBFBF"/>
      </bottom>
      <diagonal/>
    </border>
    <border>
      <left style="medium">
        <color rgb="FF646565"/>
      </left>
      <right style="medium">
        <color rgb="FFBFBFBF"/>
      </right>
      <top/>
      <bottom style="medium">
        <color rgb="FF646565"/>
      </bottom>
      <diagonal/>
    </border>
    <border>
      <left/>
      <right style="medium">
        <color rgb="FFBFBFBF"/>
      </right>
      <top/>
      <bottom style="medium">
        <color rgb="FF646565"/>
      </bottom>
      <diagonal/>
    </border>
    <border>
      <left style="medium">
        <color rgb="FFBFBFBF"/>
      </left>
      <right style="medium">
        <color rgb="FFBFBFBF"/>
      </right>
      <top/>
      <bottom style="medium">
        <color rgb="FF646565"/>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0" borderId="0">
      <alignment vertical="center"/>
    </xf>
  </cellStyleXfs>
  <cellXfs count="350">
    <xf numFmtId="0" fontId="0" fillId="0" borderId="0" xfId="0">
      <alignment vertical="center"/>
    </xf>
    <xf numFmtId="0" fontId="1" fillId="0" borderId="0" xfId="0" applyFont="1">
      <alignment vertical="center"/>
    </xf>
    <xf numFmtId="57" fontId="1" fillId="0" borderId="1" xfId="0" applyNumberFormat="1" applyFont="1" applyBorder="1" applyAlignment="1">
      <alignment horizontal="center" vertical="center"/>
    </xf>
    <xf numFmtId="57" fontId="1" fillId="0" borderId="0" xfId="0" applyNumberFormat="1" applyFont="1">
      <alignment vertical="center"/>
    </xf>
    <xf numFmtId="0" fontId="1" fillId="0" borderId="1" xfId="0" applyFont="1" applyBorder="1" applyAlignment="1">
      <alignment vertical="center" wrapText="1"/>
    </xf>
    <xf numFmtId="176" fontId="1" fillId="0" borderId="1" xfId="0" applyNumberFormat="1" applyFont="1" applyBorder="1">
      <alignment vertical="center"/>
    </xf>
    <xf numFmtId="0" fontId="1" fillId="0" borderId="1" xfId="0" applyFont="1" applyBorder="1" applyAlignment="1">
      <alignment horizontal="left" vertical="center" wrapText="1"/>
    </xf>
    <xf numFmtId="176" fontId="1" fillId="0" borderId="0" xfId="0" applyNumberFormat="1" applyFont="1">
      <alignment vertical="center"/>
    </xf>
    <xf numFmtId="0" fontId="1" fillId="0" borderId="15" xfId="0" applyFont="1" applyBorder="1" applyAlignment="1">
      <alignment horizontal="center" vertical="center" wrapText="1"/>
    </xf>
    <xf numFmtId="0" fontId="1" fillId="0" borderId="15" xfId="0" applyFont="1" applyBorder="1" applyAlignment="1">
      <alignment vertical="center" wrapText="1"/>
    </xf>
    <xf numFmtId="176" fontId="1" fillId="0" borderId="15" xfId="0" applyNumberFormat="1" applyFont="1" applyBorder="1">
      <alignment vertical="center"/>
    </xf>
    <xf numFmtId="0" fontId="1" fillId="0" borderId="15" xfId="0" applyFont="1" applyBorder="1" applyAlignment="1">
      <alignment horizontal="left" vertical="center" wrapText="1"/>
    </xf>
    <xf numFmtId="0" fontId="1" fillId="0" borderId="16" xfId="0" applyFont="1" applyBorder="1" applyAlignment="1">
      <alignment horizontal="center" vertical="center" wrapText="1"/>
    </xf>
    <xf numFmtId="0" fontId="1" fillId="0" borderId="16" xfId="0" applyFont="1" applyBorder="1" applyAlignment="1">
      <alignment vertical="center" wrapText="1"/>
    </xf>
    <xf numFmtId="176" fontId="1" fillId="0" borderId="16" xfId="0" applyNumberFormat="1" applyFont="1" applyBorder="1">
      <alignment vertical="center"/>
    </xf>
    <xf numFmtId="0" fontId="1" fillId="0" borderId="16" xfId="0" applyFont="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vertical="center" wrapText="1"/>
    </xf>
    <xf numFmtId="176" fontId="1" fillId="0" borderId="18" xfId="0" applyNumberFormat="1" applyFont="1" applyBorder="1">
      <alignment vertical="center"/>
    </xf>
    <xf numFmtId="0" fontId="1" fillId="0" borderId="18" xfId="0" applyFont="1" applyBorder="1" applyAlignment="1">
      <alignment horizontal="left" vertical="center" wrapText="1"/>
    </xf>
    <xf numFmtId="0" fontId="1" fillId="0" borderId="1" xfId="0" applyFont="1" applyBorder="1" applyAlignment="1">
      <alignment horizontal="center" vertical="center"/>
    </xf>
    <xf numFmtId="0" fontId="1" fillId="0" borderId="19" xfId="0" applyFont="1" applyBorder="1" applyAlignment="1">
      <alignment horizontal="left" vertical="center" wrapText="1"/>
    </xf>
    <xf numFmtId="0" fontId="1" fillId="0" borderId="0" xfId="0" applyFont="1" applyAlignment="1">
      <alignment vertical="center" wrapText="1"/>
    </xf>
    <xf numFmtId="176" fontId="1" fillId="0" borderId="0" xfId="0" applyNumberFormat="1"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textRotation="255"/>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textRotation="255" shrinkToFit="1"/>
    </xf>
    <xf numFmtId="0" fontId="1" fillId="0" borderId="1" xfId="0" applyFont="1" applyBorder="1" applyAlignment="1">
      <alignment horizontal="left" vertical="center" shrinkToFit="1"/>
    </xf>
    <xf numFmtId="9" fontId="1" fillId="0" borderId="1" xfId="2" applyNumberFormat="1" applyFont="1" applyBorder="1">
      <alignment vertical="center"/>
    </xf>
    <xf numFmtId="177" fontId="1" fillId="0" borderId="1" xfId="0" applyNumberFormat="1" applyFont="1" applyBorder="1">
      <alignment vertical="center"/>
    </xf>
    <xf numFmtId="176" fontId="1" fillId="0" borderId="1" xfId="0" applyNumberFormat="1" applyFont="1" applyBorder="1" applyAlignment="1">
      <alignment horizontal="right" vertical="center"/>
    </xf>
    <xf numFmtId="176" fontId="1" fillId="0" borderId="15" xfId="0" applyNumberFormat="1" applyFont="1" applyBorder="1" applyAlignment="1">
      <alignment horizontal="right" vertical="center"/>
    </xf>
    <xf numFmtId="176" fontId="1" fillId="0" borderId="16"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1" xfId="0" applyNumberFormat="1" applyFont="1" applyBorder="1" applyAlignment="1">
      <alignment vertical="center" wrapText="1"/>
    </xf>
    <xf numFmtId="0" fontId="10" fillId="0" borderId="0" xfId="0" applyFont="1">
      <alignment vertical="center"/>
    </xf>
    <xf numFmtId="0" fontId="10" fillId="0" borderId="0" xfId="0" applyFont="1" applyAlignment="1">
      <alignment horizontal="center" vertical="center"/>
    </xf>
    <xf numFmtId="2" fontId="10" fillId="0" borderId="0" xfId="0" applyNumberFormat="1" applyFont="1">
      <alignment vertical="center"/>
    </xf>
    <xf numFmtId="178" fontId="10" fillId="0" borderId="0" xfId="0" applyNumberFormat="1" applyFont="1">
      <alignment vertical="center"/>
    </xf>
    <xf numFmtId="2" fontId="11" fillId="0" borderId="0" xfId="0" applyNumberFormat="1" applyFont="1">
      <alignment vertical="center"/>
    </xf>
    <xf numFmtId="178" fontId="11" fillId="0" borderId="0" xfId="0" applyNumberFormat="1" applyFont="1">
      <alignment vertical="center"/>
    </xf>
    <xf numFmtId="0" fontId="12" fillId="3"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4" fillId="0" borderId="1" xfId="0" applyFont="1" applyBorder="1" applyAlignment="1">
      <alignment horizontal="center" vertical="center" shrinkToFit="1"/>
    </xf>
    <xf numFmtId="0" fontId="10" fillId="0" borderId="1" xfId="0" applyFont="1" applyBorder="1">
      <alignment vertical="center"/>
    </xf>
    <xf numFmtId="179" fontId="16" fillId="0" borderId="1" xfId="0" applyNumberFormat="1" applyFont="1" applyBorder="1">
      <alignment vertical="center"/>
    </xf>
    <xf numFmtId="2" fontId="16" fillId="0" borderId="1" xfId="0" applyNumberFormat="1" applyFont="1" applyBorder="1">
      <alignment vertical="center"/>
    </xf>
    <xf numFmtId="0" fontId="10" fillId="0" borderId="0" xfId="0" applyFont="1" applyAlignment="1">
      <alignment vertical="center"/>
    </xf>
    <xf numFmtId="0" fontId="15" fillId="0" borderId="1" xfId="0" applyFont="1" applyBorder="1" applyAlignment="1">
      <alignment horizontal="center" vertical="center" shrinkToFit="1"/>
    </xf>
    <xf numFmtId="0" fontId="14" fillId="0" borderId="1" xfId="0" applyFont="1" applyBorder="1" applyAlignment="1">
      <alignment horizontal="center" vertical="center" wrapText="1" shrinkToFit="1"/>
    </xf>
    <xf numFmtId="0" fontId="0" fillId="0" borderId="7" xfId="0" applyBorder="1">
      <alignment vertical="center"/>
    </xf>
    <xf numFmtId="0" fontId="0" fillId="0" borderId="7" xfId="0" applyBorder="1" applyAlignment="1">
      <alignment vertical="center" wrapText="1"/>
    </xf>
    <xf numFmtId="0" fontId="0" fillId="0" borderId="8" xfId="0" applyBorder="1">
      <alignment vertical="center"/>
    </xf>
    <xf numFmtId="2" fontId="0" fillId="0" borderId="0" xfId="0" applyNumberFormat="1" applyBorder="1">
      <alignment vertical="center"/>
    </xf>
    <xf numFmtId="0" fontId="0" fillId="0" borderId="0"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2" fontId="0" fillId="0" borderId="13" xfId="0" applyNumberFormat="1" applyBorder="1">
      <alignment vertical="center"/>
    </xf>
    <xf numFmtId="2" fontId="0" fillId="0" borderId="1" xfId="0" applyNumberFormat="1" applyBorder="1">
      <alignment vertical="center"/>
    </xf>
    <xf numFmtId="40" fontId="0" fillId="0" borderId="1" xfId="1" applyNumberFormat="1" applyFont="1" applyBorder="1">
      <alignment vertical="center"/>
    </xf>
    <xf numFmtId="0" fontId="0" fillId="0" borderId="6" xfId="0" applyBorder="1">
      <alignment vertical="center"/>
    </xf>
    <xf numFmtId="0" fontId="0" fillId="0" borderId="7" xfId="0" applyBorder="1" applyAlignment="1">
      <alignment horizontal="center" vertical="center"/>
    </xf>
    <xf numFmtId="0" fontId="0" fillId="0" borderId="7" xfId="0" applyBorder="1" applyAlignment="1">
      <alignment horizontal="center" vertical="center"/>
    </xf>
    <xf numFmtId="0" fontId="0" fillId="0" borderId="10" xfId="0" applyBorder="1">
      <alignment vertical="center"/>
    </xf>
    <xf numFmtId="0" fontId="0" fillId="0" borderId="0" xfId="0" applyBorder="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horizontal="center" vertical="center"/>
    </xf>
    <xf numFmtId="2" fontId="0" fillId="0" borderId="0" xfId="0" applyNumberFormat="1" applyBorder="1" applyAlignment="1">
      <alignment horizontal="center" vertical="center"/>
    </xf>
    <xf numFmtId="0" fontId="0" fillId="0" borderId="12" xfId="0" applyBorder="1">
      <alignment vertical="center"/>
    </xf>
    <xf numFmtId="0" fontId="0" fillId="0" borderId="13" xfId="0" applyBorder="1" applyAlignment="1">
      <alignment horizontal="center" vertical="center" textRotation="255"/>
    </xf>
    <xf numFmtId="40" fontId="0" fillId="0" borderId="0" xfId="1" applyNumberFormat="1" applyFont="1" applyBorder="1">
      <alignment vertical="center"/>
    </xf>
    <xf numFmtId="0" fontId="0" fillId="0" borderId="0" xfId="0" applyFill="1" applyBorder="1">
      <alignment vertical="center"/>
    </xf>
    <xf numFmtId="40" fontId="0" fillId="0" borderId="7" xfId="1" applyNumberFormat="1" applyFont="1" applyBorder="1">
      <alignment vertical="center"/>
    </xf>
    <xf numFmtId="40" fontId="0" fillId="0" borderId="13" xfId="1" applyNumberFormat="1" applyFont="1" applyBorder="1">
      <alignment vertical="center"/>
    </xf>
    <xf numFmtId="0" fontId="0" fillId="5" borderId="0" xfId="0" applyFill="1" applyBorder="1">
      <alignment vertical="center"/>
    </xf>
    <xf numFmtId="38" fontId="0" fillId="5" borderId="0" xfId="1" applyFont="1" applyFill="1" applyBorder="1">
      <alignment vertical="center"/>
    </xf>
    <xf numFmtId="0" fontId="10" fillId="5" borderId="1" xfId="0" applyFont="1" applyFill="1" applyBorder="1">
      <alignment vertical="center"/>
    </xf>
    <xf numFmtId="0" fontId="0" fillId="0" borderId="10" xfId="0" applyBorder="1" applyAlignment="1">
      <alignment vertical="center" wrapText="1"/>
    </xf>
    <xf numFmtId="38" fontId="0" fillId="0" borderId="13" xfId="0" applyNumberFormat="1" applyBorder="1">
      <alignment vertical="center"/>
    </xf>
    <xf numFmtId="38" fontId="0" fillId="0" borderId="0" xfId="0" applyNumberFormat="1" applyBorder="1">
      <alignment vertical="center"/>
    </xf>
    <xf numFmtId="2" fontId="0" fillId="0" borderId="7" xfId="0" applyNumberFormat="1" applyBorder="1">
      <alignment vertical="center"/>
    </xf>
    <xf numFmtId="2" fontId="0" fillId="0" borderId="10" xfId="0" applyNumberFormat="1" applyBorder="1">
      <alignment vertical="center"/>
    </xf>
    <xf numFmtId="0" fontId="0" fillId="0" borderId="10" xfId="0" applyFill="1" applyBorder="1">
      <alignment vertical="center"/>
    </xf>
    <xf numFmtId="0" fontId="0" fillId="0" borderId="0" xfId="0" applyBorder="1" applyAlignment="1">
      <alignment horizontal="right" vertical="center"/>
    </xf>
    <xf numFmtId="0" fontId="0" fillId="0" borderId="13" xfId="0" applyBorder="1" applyAlignment="1">
      <alignment horizontal="right" vertical="center"/>
    </xf>
    <xf numFmtId="40" fontId="0" fillId="0" borderId="11" xfId="1" applyNumberFormat="1" applyFont="1" applyBorder="1">
      <alignment vertical="center"/>
    </xf>
    <xf numFmtId="40" fontId="0" fillId="0" borderId="14" xfId="1" applyNumberFormat="1" applyFont="1" applyBorder="1">
      <alignment vertical="center"/>
    </xf>
    <xf numFmtId="40" fontId="0" fillId="0" borderId="7" xfId="1" applyNumberFormat="1" applyFont="1" applyBorder="1" applyAlignment="1">
      <alignment vertical="center" wrapText="1"/>
    </xf>
    <xf numFmtId="40" fontId="0" fillId="0" borderId="8" xfId="1" applyNumberFormat="1" applyFont="1" applyBorder="1">
      <alignment vertical="center"/>
    </xf>
    <xf numFmtId="38" fontId="0" fillId="0" borderId="0" xfId="1" applyNumberFormat="1" applyFont="1" applyBorder="1">
      <alignment vertical="center"/>
    </xf>
    <xf numFmtId="38" fontId="0" fillId="0" borderId="13" xfId="1" applyNumberFormat="1" applyFont="1" applyBorder="1">
      <alignment vertical="center"/>
    </xf>
    <xf numFmtId="38" fontId="0" fillId="0" borderId="7" xfId="1" applyNumberFormat="1" applyFont="1" applyBorder="1">
      <alignment vertical="center"/>
    </xf>
    <xf numFmtId="180" fontId="0" fillId="0" borderId="0" xfId="1" applyNumberFormat="1" applyFont="1" applyBorder="1">
      <alignment vertical="center"/>
    </xf>
    <xf numFmtId="180" fontId="0" fillId="0" borderId="13" xfId="1" applyNumberFormat="1" applyFont="1" applyBorder="1">
      <alignment vertical="center"/>
    </xf>
    <xf numFmtId="180" fontId="0" fillId="0" borderId="6" xfId="1" applyNumberFormat="1" applyFont="1" applyBorder="1">
      <alignment vertical="center"/>
    </xf>
    <xf numFmtId="180" fontId="0" fillId="0" borderId="10" xfId="1" applyNumberFormat="1" applyFont="1" applyBorder="1">
      <alignment vertical="center"/>
    </xf>
    <xf numFmtId="180" fontId="0" fillId="0" borderId="12" xfId="1" applyNumberFormat="1" applyFont="1" applyBorder="1">
      <alignment vertical="center"/>
    </xf>
    <xf numFmtId="9" fontId="0" fillId="0" borderId="0" xfId="2" applyFont="1" applyBorder="1">
      <alignment vertical="center"/>
    </xf>
    <xf numFmtId="9" fontId="0" fillId="0" borderId="13" xfId="2" applyFont="1" applyBorder="1">
      <alignment vertical="center"/>
    </xf>
    <xf numFmtId="0" fontId="0" fillId="0" borderId="6" xfId="0" applyBorder="1" applyAlignment="1">
      <alignment vertical="center" wrapText="1"/>
    </xf>
    <xf numFmtId="0" fontId="0" fillId="5" borderId="8" xfId="0" applyFill="1" applyBorder="1">
      <alignment vertical="center"/>
    </xf>
    <xf numFmtId="0" fontId="0" fillId="5" borderId="11" xfId="0" applyFill="1" applyBorder="1">
      <alignment vertical="center"/>
    </xf>
    <xf numFmtId="0" fontId="0" fillId="5" borderId="14" xfId="0" applyFill="1" applyBorder="1">
      <alignment vertical="center"/>
    </xf>
    <xf numFmtId="38" fontId="0" fillId="0" borderId="7" xfId="1" applyNumberFormat="1" applyFont="1" applyBorder="1" applyAlignment="1">
      <alignment vertical="center" wrapText="1"/>
    </xf>
    <xf numFmtId="10" fontId="0" fillId="5" borderId="11" xfId="2" applyNumberFormat="1" applyFont="1" applyFill="1" applyBorder="1">
      <alignment vertical="center"/>
    </xf>
    <xf numFmtId="10" fontId="0" fillId="0" borderId="14" xfId="2" applyNumberFormat="1" applyFont="1" applyFill="1" applyBorder="1">
      <alignment vertical="center"/>
    </xf>
    <xf numFmtId="0" fontId="18" fillId="0" borderId="0" xfId="0" applyFont="1" applyBorder="1">
      <alignment vertical="center"/>
    </xf>
    <xf numFmtId="0" fontId="18" fillId="0" borderId="0" xfId="0" applyFont="1">
      <alignment vertical="center"/>
    </xf>
    <xf numFmtId="0" fontId="19" fillId="0" borderId="0" xfId="0" applyFont="1" applyBorder="1">
      <alignment vertical="center"/>
    </xf>
    <xf numFmtId="0" fontId="18" fillId="5" borderId="3" xfId="0" applyFont="1" applyFill="1" applyBorder="1">
      <alignment vertical="center"/>
    </xf>
    <xf numFmtId="0" fontId="18" fillId="5" borderId="5" xfId="0" applyFont="1" applyFill="1" applyBorder="1">
      <alignment vertical="center"/>
    </xf>
    <xf numFmtId="0" fontId="18" fillId="0" borderId="0" xfId="0" applyFont="1" applyFill="1" applyBorder="1" applyAlignment="1">
      <alignment horizontal="center" vertical="center"/>
    </xf>
    <xf numFmtId="0" fontId="18" fillId="0" borderId="0" xfId="0" applyFont="1" applyFill="1" applyBorder="1">
      <alignment vertical="center"/>
    </xf>
    <xf numFmtId="0" fontId="18" fillId="0" borderId="6" xfId="0" applyFont="1" applyBorder="1">
      <alignment vertical="center"/>
    </xf>
    <xf numFmtId="0" fontId="18" fillId="0" borderId="7" xfId="0" applyFont="1" applyBorder="1">
      <alignment vertical="center"/>
    </xf>
    <xf numFmtId="0" fontId="18" fillId="0" borderId="8" xfId="0" applyFont="1" applyBorder="1">
      <alignment vertical="center"/>
    </xf>
    <xf numFmtId="0" fontId="18" fillId="0" borderId="0" xfId="0" applyFont="1" applyFill="1">
      <alignment vertical="center"/>
    </xf>
    <xf numFmtId="0" fontId="18" fillId="0" borderId="3" xfId="0" applyFont="1" applyFill="1" applyBorder="1">
      <alignment vertical="center"/>
    </xf>
    <xf numFmtId="0" fontId="18" fillId="0" borderId="4" xfId="0" applyFont="1" applyFill="1" applyBorder="1">
      <alignment vertical="center"/>
    </xf>
    <xf numFmtId="0" fontId="18" fillId="0" borderId="4" xfId="0" applyFont="1" applyBorder="1">
      <alignment vertical="center"/>
    </xf>
    <xf numFmtId="0" fontId="18" fillId="0" borderId="5" xfId="0" applyFont="1" applyBorder="1">
      <alignment vertical="center"/>
    </xf>
    <xf numFmtId="0" fontId="18" fillId="0" borderId="12" xfId="0" applyFont="1" applyFill="1" applyBorder="1">
      <alignment vertical="center"/>
    </xf>
    <xf numFmtId="0" fontId="18" fillId="0" borderId="13" xfId="0" applyFont="1" applyFill="1" applyBorder="1">
      <alignment vertical="center"/>
    </xf>
    <xf numFmtId="0" fontId="18" fillId="0" borderId="13" xfId="0" applyFont="1" applyBorder="1">
      <alignment vertical="center"/>
    </xf>
    <xf numFmtId="0" fontId="18" fillId="0" borderId="14" xfId="0" applyFont="1" applyBorder="1">
      <alignment vertical="center"/>
    </xf>
    <xf numFmtId="0" fontId="18" fillId="0" borderId="0" xfId="0" applyFont="1" applyFill="1" applyBorder="1" applyAlignment="1">
      <alignment vertical="center"/>
    </xf>
    <xf numFmtId="38" fontId="18" fillId="0" borderId="0" xfId="1" applyFont="1" applyFill="1" applyBorder="1" applyAlignment="1" applyProtection="1">
      <alignment vertical="center"/>
      <protection hidden="1"/>
    </xf>
    <xf numFmtId="2" fontId="18" fillId="0" borderId="0" xfId="0" applyNumberFormat="1" applyFont="1" applyFill="1" applyBorder="1" applyAlignment="1">
      <alignment vertical="center"/>
    </xf>
    <xf numFmtId="0" fontId="18" fillId="0" borderId="33" xfId="0" applyFont="1" applyFill="1" applyBorder="1">
      <alignment vertical="center"/>
    </xf>
    <xf numFmtId="0" fontId="18" fillId="0" borderId="33" xfId="0" applyFont="1" applyBorder="1">
      <alignment vertical="center"/>
    </xf>
    <xf numFmtId="0" fontId="18" fillId="0" borderId="33" xfId="0" applyFont="1" applyFill="1" applyBorder="1" applyAlignment="1">
      <alignment horizontal="center" vertical="center"/>
    </xf>
    <xf numFmtId="0" fontId="18" fillId="0" borderId="39" xfId="0" applyFont="1" applyFill="1" applyBorder="1">
      <alignment vertical="center"/>
    </xf>
    <xf numFmtId="0" fontId="0" fillId="0" borderId="0" xfId="0" applyFill="1">
      <alignment vertical="center"/>
    </xf>
    <xf numFmtId="0" fontId="22" fillId="0" borderId="0" xfId="0" applyFont="1" applyBorder="1">
      <alignment vertical="center"/>
    </xf>
    <xf numFmtId="0" fontId="23" fillId="0" borderId="0" xfId="0" applyFont="1">
      <alignment vertical="center"/>
    </xf>
    <xf numFmtId="0" fontId="22" fillId="0" borderId="0" xfId="0" applyFont="1">
      <alignment vertical="center"/>
    </xf>
    <xf numFmtId="38" fontId="18" fillId="0" borderId="0" xfId="1"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38" fontId="18" fillId="0" borderId="0" xfId="0" applyNumberFormat="1" applyFont="1" applyFill="1" applyBorder="1" applyAlignment="1" applyProtection="1">
      <alignment horizontal="center" vertical="center"/>
      <protection hidden="1"/>
    </xf>
    <xf numFmtId="2" fontId="18" fillId="0" borderId="0" xfId="0" applyNumberFormat="1" applyFont="1" applyFill="1" applyBorder="1" applyAlignment="1" applyProtection="1">
      <alignment horizontal="center" vertical="center"/>
      <protection hidden="1"/>
    </xf>
    <xf numFmtId="0" fontId="18" fillId="0" borderId="5" xfId="0" applyFont="1" applyFill="1" applyBorder="1">
      <alignment vertical="center"/>
    </xf>
    <xf numFmtId="0" fontId="0" fillId="0" borderId="0" xfId="0" applyAlignment="1">
      <alignment horizontal="center" vertical="center"/>
    </xf>
    <xf numFmtId="0" fontId="19" fillId="0" borderId="0" xfId="0" applyFont="1" applyFill="1" applyBorder="1" applyAlignment="1">
      <alignment vertical="center"/>
    </xf>
    <xf numFmtId="0" fontId="25" fillId="0" borderId="0" xfId="0" applyFont="1" applyFill="1" applyBorder="1">
      <alignment vertical="center"/>
    </xf>
    <xf numFmtId="0" fontId="17" fillId="0" borderId="0" xfId="3" applyAlignment="1">
      <alignment vertical="center"/>
    </xf>
    <xf numFmtId="0" fontId="21" fillId="0" borderId="0" xfId="0" applyFont="1" applyAlignment="1">
      <alignment vertical="center"/>
    </xf>
    <xf numFmtId="0" fontId="16" fillId="0" borderId="0" xfId="0" applyFont="1" applyAlignment="1">
      <alignment vertical="center"/>
    </xf>
    <xf numFmtId="0" fontId="10" fillId="9" borderId="1" xfId="0" applyFont="1" applyFill="1" applyBorder="1">
      <alignment vertical="center"/>
    </xf>
    <xf numFmtId="2" fontId="16" fillId="9" borderId="1" xfId="0" applyNumberFormat="1" applyFont="1" applyFill="1" applyBorder="1">
      <alignment vertical="center"/>
    </xf>
    <xf numFmtId="179" fontId="16" fillId="9" borderId="1" xfId="0" applyNumberFormat="1" applyFont="1" applyFill="1" applyBorder="1">
      <alignment vertical="center"/>
    </xf>
    <xf numFmtId="0" fontId="18" fillId="0" borderId="43" xfId="0" applyFont="1" applyFill="1" applyBorder="1">
      <alignment vertical="center"/>
    </xf>
    <xf numFmtId="0" fontId="0" fillId="0" borderId="44" xfId="0" applyBorder="1">
      <alignment vertical="center"/>
    </xf>
    <xf numFmtId="0" fontId="18" fillId="0" borderId="44" xfId="0" applyFont="1" applyFill="1" applyBorder="1">
      <alignment vertical="center"/>
    </xf>
    <xf numFmtId="0" fontId="18" fillId="0" borderId="45" xfId="0" applyFont="1" applyFill="1" applyBorder="1">
      <alignment vertical="center"/>
    </xf>
    <xf numFmtId="0" fontId="27" fillId="0" borderId="46" xfId="0" applyFont="1" applyFill="1" applyBorder="1">
      <alignment vertical="center"/>
    </xf>
    <xf numFmtId="0" fontId="0" fillId="0" borderId="47" xfId="0" applyBorder="1">
      <alignment vertical="center"/>
    </xf>
    <xf numFmtId="0" fontId="18" fillId="0" borderId="47" xfId="0" applyFont="1" applyFill="1" applyBorder="1">
      <alignment vertical="center"/>
    </xf>
    <xf numFmtId="0" fontId="18" fillId="0" borderId="48" xfId="0" applyFont="1" applyFill="1" applyBorder="1">
      <alignment vertical="center"/>
    </xf>
    <xf numFmtId="40" fontId="18" fillId="0" borderId="0" xfId="1" applyNumberFormat="1" applyFont="1" applyFill="1" applyBorder="1" applyAlignment="1" applyProtection="1">
      <alignment horizontal="center" vertical="center"/>
      <protection hidden="1"/>
    </xf>
    <xf numFmtId="0" fontId="22" fillId="0" borderId="0" xfId="0" applyFont="1" applyFill="1" applyBorder="1" applyAlignment="1">
      <alignment vertical="center"/>
    </xf>
    <xf numFmtId="176" fontId="29" fillId="0" borderId="1" xfId="0" applyNumberFormat="1" applyFont="1" applyBorder="1">
      <alignment vertical="center"/>
    </xf>
    <xf numFmtId="176" fontId="29" fillId="9" borderId="1" xfId="0" applyNumberFormat="1" applyFont="1" applyFill="1" applyBorder="1">
      <alignment vertical="center"/>
    </xf>
    <xf numFmtId="176" fontId="29" fillId="0" borderId="1" xfId="0" applyNumberFormat="1" applyFont="1" applyFill="1" applyBorder="1">
      <alignment vertical="center"/>
    </xf>
    <xf numFmtId="0" fontId="29" fillId="0" borderId="0" xfId="0" applyFont="1">
      <alignment vertical="center"/>
    </xf>
    <xf numFmtId="0" fontId="18" fillId="6" borderId="3"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18" fillId="6" borderId="17" xfId="0" applyFont="1" applyFill="1" applyBorder="1" applyAlignment="1">
      <alignment vertical="center"/>
    </xf>
    <xf numFmtId="0" fontId="18" fillId="6" borderId="9" xfId="0" applyFont="1" applyFill="1" applyBorder="1" applyAlignment="1">
      <alignment vertical="center"/>
    </xf>
    <xf numFmtId="0" fontId="21" fillId="0" borderId="0" xfId="0" applyFont="1" applyFill="1" applyAlignment="1">
      <alignment vertical="center"/>
    </xf>
    <xf numFmtId="0" fontId="18" fillId="0" borderId="0" xfId="4" applyFont="1" applyFill="1" applyBorder="1" applyAlignment="1">
      <alignment vertical="center"/>
    </xf>
    <xf numFmtId="0" fontId="18" fillId="0" borderId="0" xfId="4" applyFont="1">
      <alignment vertical="center"/>
    </xf>
    <xf numFmtId="0" fontId="9" fillId="0" borderId="0" xfId="4">
      <alignment vertical="center"/>
    </xf>
    <xf numFmtId="0" fontId="18" fillId="0" borderId="0" xfId="4" applyFont="1" applyBorder="1">
      <alignment vertical="center"/>
    </xf>
    <xf numFmtId="0" fontId="27" fillId="0" borderId="0" xfId="4" applyFont="1" applyFill="1" applyBorder="1" applyAlignment="1">
      <alignment vertical="center"/>
    </xf>
    <xf numFmtId="0" fontId="18" fillId="0" borderId="0" xfId="4" applyFont="1" applyFill="1" applyBorder="1">
      <alignment vertical="center"/>
    </xf>
    <xf numFmtId="0" fontId="28" fillId="0" borderId="0" xfId="4" applyFont="1" applyFill="1" applyBorder="1">
      <alignment vertical="center"/>
    </xf>
    <xf numFmtId="0" fontId="25" fillId="0" borderId="0" xfId="4" applyFont="1" applyFill="1" applyBorder="1">
      <alignment vertical="center"/>
    </xf>
    <xf numFmtId="0" fontId="28" fillId="0" borderId="0" xfId="4" applyFont="1" applyFill="1" applyBorder="1" applyAlignment="1"/>
    <xf numFmtId="0" fontId="25" fillId="0" borderId="0" xfId="4" applyFont="1" applyFill="1" applyBorder="1" applyAlignment="1">
      <alignment vertical="top"/>
    </xf>
    <xf numFmtId="0" fontId="28" fillId="0" borderId="0" xfId="4" applyFont="1" applyBorder="1">
      <alignment vertical="center"/>
    </xf>
    <xf numFmtId="0" fontId="21" fillId="0" borderId="0" xfId="4" applyFont="1" applyFill="1" applyBorder="1" applyAlignment="1">
      <alignment vertical="center"/>
    </xf>
    <xf numFmtId="0" fontId="21" fillId="0" borderId="0" xfId="4" applyFont="1">
      <alignment vertical="center"/>
    </xf>
    <xf numFmtId="0" fontId="21" fillId="0" borderId="0" xfId="4" applyFont="1" applyBorder="1">
      <alignment vertical="center"/>
    </xf>
    <xf numFmtId="0" fontId="16" fillId="0" borderId="0" xfId="4" applyFont="1">
      <alignment vertical="center"/>
    </xf>
    <xf numFmtId="0" fontId="30" fillId="0" borderId="0" xfId="4" applyFont="1" applyFill="1" applyBorder="1" applyAlignment="1">
      <alignment vertical="center"/>
    </xf>
    <xf numFmtId="0" fontId="17" fillId="0" borderId="0" xfId="3" applyAlignment="1">
      <alignment vertical="center" shrinkToFit="1"/>
    </xf>
    <xf numFmtId="0" fontId="0" fillId="10" borderId="0" xfId="0" applyFill="1">
      <alignment vertical="center"/>
    </xf>
    <xf numFmtId="0" fontId="16" fillId="10" borderId="0" xfId="0" applyFont="1" applyFill="1" applyAlignment="1">
      <alignment vertical="center"/>
    </xf>
    <xf numFmtId="0" fontId="0" fillId="10" borderId="0" xfId="0" applyFill="1" applyBorder="1">
      <alignment vertical="center"/>
    </xf>
    <xf numFmtId="0" fontId="18" fillId="0" borderId="32"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38" fontId="18" fillId="0" borderId="3" xfId="1" applyFont="1" applyFill="1" applyBorder="1" applyAlignment="1" applyProtection="1">
      <alignment horizontal="center" vertical="center"/>
      <protection hidden="1"/>
    </xf>
    <xf numFmtId="38" fontId="18" fillId="0" borderId="4" xfId="1" applyFont="1" applyFill="1" applyBorder="1" applyAlignment="1" applyProtection="1">
      <alignment horizontal="center" vertical="center"/>
      <protection hidden="1"/>
    </xf>
    <xf numFmtId="38" fontId="18" fillId="0" borderId="5" xfId="1" applyFont="1" applyFill="1" applyBorder="1" applyAlignment="1" applyProtection="1">
      <alignment horizontal="center" vertical="center"/>
      <protection hidden="1"/>
    </xf>
    <xf numFmtId="38" fontId="18" fillId="0" borderId="38" xfId="1" applyFont="1" applyFill="1" applyBorder="1" applyAlignment="1" applyProtection="1">
      <alignment horizontal="center" vertical="center"/>
      <protection locked="0"/>
    </xf>
    <xf numFmtId="38" fontId="18" fillId="0" borderId="39" xfId="1" applyFont="1" applyFill="1" applyBorder="1" applyAlignment="1" applyProtection="1">
      <alignment horizontal="center" vertical="center"/>
      <protection locked="0"/>
    </xf>
    <xf numFmtId="38" fontId="18" fillId="0" borderId="41" xfId="1" applyFont="1" applyFill="1" applyBorder="1" applyAlignment="1" applyProtection="1">
      <alignment horizontal="center" vertical="center"/>
      <protection locked="0"/>
    </xf>
    <xf numFmtId="38" fontId="18" fillId="0" borderId="32" xfId="1" applyFont="1" applyFill="1" applyBorder="1" applyAlignment="1" applyProtection="1">
      <alignment horizontal="center" vertical="center"/>
      <protection locked="0"/>
    </xf>
    <xf numFmtId="38" fontId="18" fillId="0" borderId="33" xfId="1" applyFont="1" applyFill="1" applyBorder="1" applyAlignment="1" applyProtection="1">
      <alignment horizontal="center" vertical="center"/>
      <protection locked="0"/>
    </xf>
    <xf numFmtId="38" fontId="18" fillId="0" borderId="34" xfId="1"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18" fillId="5" borderId="4" xfId="0" applyFont="1" applyFill="1" applyBorder="1" applyAlignment="1" applyProtection="1">
      <alignment horizontal="center" vertical="center"/>
      <protection locked="0"/>
    </xf>
    <xf numFmtId="0" fontId="18" fillId="5" borderId="5" xfId="0" applyFont="1" applyFill="1" applyBorder="1" applyAlignment="1" applyProtection="1">
      <alignment horizontal="center" vertical="center"/>
      <protection locked="0"/>
    </xf>
    <xf numFmtId="0" fontId="18" fillId="0" borderId="4" xfId="0" applyFont="1" applyFill="1" applyBorder="1" applyAlignment="1" applyProtection="1">
      <alignment horizontal="left" vertical="center" shrinkToFit="1"/>
      <protection hidden="1"/>
    </xf>
    <xf numFmtId="0" fontId="18" fillId="0" borderId="5" xfId="0" applyFont="1" applyFill="1" applyBorder="1" applyAlignment="1" applyProtection="1">
      <alignment horizontal="left" vertical="center" shrinkToFit="1"/>
      <protection hidden="1"/>
    </xf>
    <xf numFmtId="38" fontId="18" fillId="8" borderId="32" xfId="1" applyFont="1" applyFill="1" applyBorder="1" applyAlignment="1" applyProtection="1">
      <alignment horizontal="center" vertical="center"/>
      <protection locked="0"/>
    </xf>
    <xf numFmtId="38" fontId="18" fillId="8" borderId="33" xfId="1" applyFont="1" applyFill="1" applyBorder="1" applyAlignment="1" applyProtection="1">
      <alignment horizontal="center" vertical="center"/>
      <protection locked="0"/>
    </xf>
    <xf numFmtId="38" fontId="18" fillId="8" borderId="34" xfId="1" applyFont="1" applyFill="1" applyBorder="1" applyAlignment="1" applyProtection="1">
      <alignment horizontal="center" vertical="center"/>
      <protection locked="0"/>
    </xf>
    <xf numFmtId="38" fontId="18" fillId="8" borderId="40" xfId="1" applyFont="1" applyFill="1" applyBorder="1" applyAlignment="1" applyProtection="1">
      <alignment horizontal="center" vertical="center"/>
      <protection locked="0"/>
    </xf>
    <xf numFmtId="38" fontId="18" fillId="8" borderId="42" xfId="1" applyFont="1" applyFill="1" applyBorder="1" applyAlignment="1" applyProtection="1">
      <alignment horizontal="center" vertical="center"/>
      <protection locked="0"/>
    </xf>
    <xf numFmtId="38" fontId="18" fillId="8" borderId="37" xfId="1" applyFont="1" applyFill="1" applyBorder="1" applyAlignment="1" applyProtection="1">
      <alignment horizontal="center" vertical="center"/>
      <protection locked="0"/>
    </xf>
    <xf numFmtId="0" fontId="18" fillId="0" borderId="3" xfId="0" applyNumberFormat="1" applyFont="1" applyFill="1" applyBorder="1" applyAlignment="1" applyProtection="1">
      <alignment horizontal="center" vertical="center"/>
      <protection locked="0"/>
    </xf>
    <xf numFmtId="0" fontId="18" fillId="0" borderId="4" xfId="0" applyNumberFormat="1" applyFont="1" applyFill="1" applyBorder="1" applyAlignment="1" applyProtection="1">
      <alignment horizontal="center" vertical="center"/>
      <protection locked="0"/>
    </xf>
    <xf numFmtId="0" fontId="18" fillId="0" borderId="5" xfId="0" applyNumberFormat="1" applyFont="1" applyFill="1" applyBorder="1" applyAlignment="1" applyProtection="1">
      <alignment horizontal="center" vertical="center"/>
      <protection locked="0"/>
    </xf>
    <xf numFmtId="0" fontId="18" fillId="0" borderId="3" xfId="0" applyFont="1" applyFill="1" applyBorder="1" applyAlignment="1" applyProtection="1">
      <alignment horizontal="left" vertical="center"/>
    </xf>
    <xf numFmtId="0" fontId="18" fillId="0" borderId="5" xfId="0" applyFont="1" applyFill="1" applyBorder="1" applyAlignment="1" applyProtection="1">
      <alignment horizontal="left" vertical="center"/>
    </xf>
    <xf numFmtId="0" fontId="18"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textRotation="255" shrinkToFit="1"/>
    </xf>
    <xf numFmtId="182" fontId="18" fillId="0" borderId="43" xfId="0" applyNumberFormat="1" applyFont="1" applyFill="1" applyBorder="1" applyAlignment="1" applyProtection="1">
      <alignment horizontal="center" vertical="center"/>
      <protection locked="0"/>
    </xf>
    <xf numFmtId="182" fontId="18" fillId="0" borderId="44" xfId="0" applyNumberFormat="1" applyFont="1" applyFill="1" applyBorder="1" applyAlignment="1" applyProtection="1">
      <alignment horizontal="center" vertical="center"/>
      <protection locked="0"/>
    </xf>
    <xf numFmtId="182" fontId="18" fillId="0" borderId="45"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left" vertical="center"/>
    </xf>
    <xf numFmtId="0" fontId="18" fillId="0" borderId="37" xfId="0" applyFont="1" applyFill="1" applyBorder="1" applyAlignment="1" applyProtection="1">
      <alignment horizontal="left" vertical="center"/>
    </xf>
    <xf numFmtId="182" fontId="18" fillId="0" borderId="46" xfId="0" applyNumberFormat="1" applyFont="1" applyFill="1" applyBorder="1" applyAlignment="1" applyProtection="1">
      <alignment horizontal="center" vertical="center"/>
      <protection locked="0"/>
    </xf>
    <xf numFmtId="182" fontId="18" fillId="0" borderId="47" xfId="0" applyNumberFormat="1" applyFont="1" applyFill="1" applyBorder="1" applyAlignment="1" applyProtection="1">
      <alignment horizontal="center" vertical="center"/>
      <protection locked="0"/>
    </xf>
    <xf numFmtId="182" fontId="18" fillId="0" borderId="48" xfId="0" applyNumberFormat="1" applyFont="1" applyFill="1" applyBorder="1" applyAlignment="1" applyProtection="1">
      <alignment horizontal="center" vertical="center"/>
      <protection locked="0"/>
    </xf>
    <xf numFmtId="0" fontId="18" fillId="0" borderId="35" xfId="0" applyFont="1" applyFill="1" applyBorder="1" applyAlignment="1" applyProtection="1">
      <alignment horizontal="left" vertical="center"/>
    </xf>
    <xf numFmtId="0" fontId="18" fillId="0" borderId="36" xfId="0" applyFont="1" applyFill="1" applyBorder="1" applyAlignment="1" applyProtection="1">
      <alignment horizontal="left"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7" fillId="0" borderId="0" xfId="3" applyAlignment="1">
      <alignment horizontal="center" vertical="center" shrinkToFit="1"/>
    </xf>
    <xf numFmtId="0" fontId="18" fillId="6" borderId="1" xfId="0" applyFont="1" applyFill="1" applyBorder="1" applyAlignment="1">
      <alignment horizontal="center" vertical="center"/>
    </xf>
    <xf numFmtId="38" fontId="18" fillId="0" borderId="3" xfId="0" applyNumberFormat="1" applyFont="1" applyFill="1" applyBorder="1" applyAlignment="1" applyProtection="1">
      <alignment horizontal="center" vertical="center"/>
      <protection hidden="1"/>
    </xf>
    <xf numFmtId="38" fontId="18" fillId="0" borderId="4" xfId="0" applyNumberFormat="1" applyFont="1" applyFill="1" applyBorder="1" applyAlignment="1" applyProtection="1">
      <alignment horizontal="center" vertical="center"/>
      <protection hidden="1"/>
    </xf>
    <xf numFmtId="38" fontId="18" fillId="0" borderId="5" xfId="0" applyNumberFormat="1" applyFont="1" applyFill="1" applyBorder="1" applyAlignment="1" applyProtection="1">
      <alignment horizontal="center" vertical="center"/>
      <protection hidden="1"/>
    </xf>
    <xf numFmtId="40" fontId="18" fillId="0" borderId="3" xfId="1" applyNumberFormat="1" applyFont="1" applyFill="1" applyBorder="1" applyAlignment="1" applyProtection="1">
      <alignment horizontal="center" vertical="center"/>
      <protection hidden="1"/>
    </xf>
    <xf numFmtId="40" fontId="18" fillId="0" borderId="4" xfId="1" applyNumberFormat="1" applyFont="1" applyFill="1" applyBorder="1" applyAlignment="1" applyProtection="1">
      <alignment horizontal="center" vertical="center"/>
      <protection hidden="1"/>
    </xf>
    <xf numFmtId="40" fontId="18" fillId="0" borderId="5" xfId="1" applyNumberFormat="1" applyFont="1" applyFill="1" applyBorder="1" applyAlignment="1" applyProtection="1">
      <alignment horizontal="center" vertical="center"/>
      <protection hidden="1"/>
    </xf>
    <xf numFmtId="40" fontId="18" fillId="0" borderId="1" xfId="1" applyNumberFormat="1" applyFont="1" applyFill="1" applyBorder="1" applyAlignment="1" applyProtection="1">
      <alignment horizontal="center" vertical="center"/>
      <protection hidden="1"/>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24" fillId="7" borderId="1" xfId="0" applyFont="1" applyFill="1" applyBorder="1" applyAlignment="1">
      <alignment horizontal="center" vertical="center"/>
    </xf>
    <xf numFmtId="0" fontId="18" fillId="0" borderId="3" xfId="0" applyFont="1" applyFill="1" applyBorder="1" applyAlignment="1" applyProtection="1">
      <alignment horizontal="center" vertical="center"/>
      <protection hidden="1"/>
    </xf>
    <xf numFmtId="0" fontId="18" fillId="0" borderId="4" xfId="0" applyFont="1" applyFill="1" applyBorder="1" applyAlignment="1" applyProtection="1">
      <alignment horizontal="center" vertical="center"/>
      <protection hidden="1"/>
    </xf>
    <xf numFmtId="0" fontId="18" fillId="0" borderId="5" xfId="0" applyFont="1" applyFill="1" applyBorder="1" applyAlignment="1" applyProtection="1">
      <alignment horizontal="center" vertical="center"/>
      <protection hidden="1"/>
    </xf>
    <xf numFmtId="0" fontId="18" fillId="6" borderId="3"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7" borderId="1" xfId="0" applyFont="1" applyFill="1" applyBorder="1" applyAlignment="1">
      <alignment horizontal="center" vertical="center"/>
    </xf>
    <xf numFmtId="178" fontId="18" fillId="0" borderId="3" xfId="1" applyNumberFormat="1" applyFont="1" applyFill="1" applyBorder="1" applyAlignment="1" applyProtection="1">
      <alignment horizontal="center" vertical="center"/>
      <protection hidden="1"/>
    </xf>
    <xf numFmtId="178" fontId="18" fillId="0" borderId="4" xfId="1" applyNumberFormat="1" applyFont="1" applyFill="1" applyBorder="1" applyAlignment="1" applyProtection="1">
      <alignment horizontal="center" vertical="center"/>
      <protection hidden="1"/>
    </xf>
    <xf numFmtId="178" fontId="18" fillId="0" borderId="5" xfId="1" applyNumberFormat="1" applyFont="1" applyFill="1" applyBorder="1" applyAlignment="1" applyProtection="1">
      <alignment horizontal="center" vertical="center"/>
      <protection hidden="1"/>
    </xf>
    <xf numFmtId="0" fontId="18" fillId="7" borderId="4"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38" fontId="18" fillId="0" borderId="1" xfId="0" applyNumberFormat="1"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center"/>
      <protection hidden="1"/>
    </xf>
    <xf numFmtId="0" fontId="0" fillId="0" borderId="2" xfId="0" applyBorder="1" applyAlignment="1">
      <alignment horizontal="center" vertical="center" textRotation="255"/>
    </xf>
    <xf numFmtId="0" fontId="0" fillId="0" borderId="9" xfId="0" applyBorder="1" applyAlignment="1">
      <alignment horizontal="center" vertical="center" textRotation="255"/>
    </xf>
    <xf numFmtId="0" fontId="0" fillId="0" borderId="17" xfId="0" applyBorder="1" applyAlignment="1">
      <alignment horizontal="center" vertical="center" textRotation="255"/>
    </xf>
    <xf numFmtId="0" fontId="0" fillId="0" borderId="0" xfId="0" applyBorder="1" applyAlignment="1">
      <alignment horizontal="center" vertical="center"/>
    </xf>
    <xf numFmtId="40" fontId="0" fillId="0" borderId="1" xfId="1"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181" fontId="0" fillId="0" borderId="3" xfId="0" applyNumberFormat="1" applyFill="1" applyBorder="1" applyAlignment="1">
      <alignment horizontal="center" vertical="center"/>
    </xf>
    <xf numFmtId="181" fontId="0" fillId="0" borderId="4" xfId="0" applyNumberFormat="1" applyFill="1" applyBorder="1" applyAlignment="1">
      <alignment horizontal="center" vertical="center"/>
    </xf>
    <xf numFmtId="181" fontId="0" fillId="0" borderId="5" xfId="0" applyNumberFormat="1" applyFill="1" applyBorder="1" applyAlignment="1">
      <alignment horizontal="center" vertical="center"/>
    </xf>
    <xf numFmtId="180" fontId="0" fillId="0" borderId="1" xfId="1" applyNumberFormat="1"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7" xfId="0" applyFont="1" applyBorder="1" applyAlignment="1">
      <alignment horizontal="center" vertical="center"/>
    </xf>
    <xf numFmtId="0" fontId="1" fillId="0" borderId="6" xfId="0" applyFont="1" applyBorder="1" applyAlignment="1">
      <alignment horizontal="center" vertical="center" wrapText="1"/>
    </xf>
    <xf numFmtId="0" fontId="1" fillId="0" borderId="2"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17" xfId="0" applyFont="1" applyBorder="1" applyAlignment="1">
      <alignment horizontal="left" vertical="center" wrapText="1"/>
    </xf>
    <xf numFmtId="0" fontId="1" fillId="0" borderId="2"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1" fillId="0" borderId="17" xfId="0" applyFont="1" applyBorder="1" applyAlignment="1">
      <alignment horizontal="center" vertical="center" textRotation="255" shrinkToFit="1"/>
    </xf>
    <xf numFmtId="0" fontId="1" fillId="0" borderId="9"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255" shrinkToFit="1"/>
    </xf>
    <xf numFmtId="0" fontId="1" fillId="0" borderId="1" xfId="0" applyFont="1" applyBorder="1" applyAlignment="1">
      <alignment horizontal="center" vertical="center" textRotation="255"/>
    </xf>
    <xf numFmtId="0" fontId="1" fillId="0" borderId="18" xfId="0" applyFont="1" applyBorder="1" applyAlignment="1">
      <alignment horizontal="left" vertical="center"/>
    </xf>
    <xf numFmtId="0" fontId="8" fillId="0" borderId="0" xfId="0" applyFont="1" applyAlignment="1">
      <alignment horizontal="center" vertical="center" wrapText="1"/>
    </xf>
    <xf numFmtId="0" fontId="1" fillId="0" borderId="0" xfId="0" applyFont="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9" xfId="0" applyFont="1" applyBorder="1" applyAlignment="1">
      <alignment horizontal="left" vertical="center"/>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wrapText="1"/>
    </xf>
    <xf numFmtId="0" fontId="4" fillId="0" borderId="0" xfId="0" applyFont="1" applyAlignment="1">
      <alignment horizontal="center" vertical="center" wrapText="1"/>
    </xf>
    <xf numFmtId="0" fontId="1" fillId="0" borderId="9" xfId="0" applyFont="1" applyBorder="1" applyAlignment="1">
      <alignment horizontal="left"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3" fillId="4" borderId="25" xfId="0" applyFont="1" applyFill="1" applyBorder="1" applyAlignment="1">
      <alignment horizontal="right" vertical="center" wrapText="1"/>
    </xf>
    <xf numFmtId="0" fontId="13" fillId="4" borderId="28" xfId="0" applyFont="1" applyFill="1" applyBorder="1" applyAlignment="1">
      <alignment horizontal="right" vertical="center" wrapText="1"/>
    </xf>
    <xf numFmtId="0" fontId="13" fillId="4" borderId="31" xfId="0" applyFont="1" applyFill="1" applyBorder="1" applyAlignment="1">
      <alignment horizontal="right" vertical="center" wrapText="1"/>
    </xf>
    <xf numFmtId="0" fontId="15" fillId="0" borderId="1" xfId="0" applyFont="1" applyBorder="1" applyAlignment="1">
      <alignment horizontal="left" vertical="center" textRotation="255" wrapText="1" shrinkToFit="1"/>
    </xf>
    <xf numFmtId="0" fontId="15" fillId="0" borderId="1" xfId="0" applyFont="1" applyBorder="1" applyAlignment="1">
      <alignment horizontal="center" vertical="center" textRotation="255" wrapText="1" shrinkToFit="1"/>
    </xf>
    <xf numFmtId="0" fontId="15" fillId="0" borderId="1" xfId="0" applyFont="1" applyBorder="1" applyAlignment="1">
      <alignment horizontal="center" vertical="center" textRotation="255" shrinkToFit="1"/>
    </xf>
    <xf numFmtId="0" fontId="14" fillId="0" borderId="1" xfId="0" applyFont="1" applyBorder="1" applyAlignment="1">
      <alignment horizontal="center" vertical="center" wrapText="1" shrinkToFit="1"/>
    </xf>
    <xf numFmtId="0" fontId="15" fillId="0" borderId="1" xfId="0" applyFont="1" applyBorder="1" applyAlignment="1">
      <alignment horizontal="center" vertical="center" shrinkToFit="1"/>
    </xf>
    <xf numFmtId="0" fontId="14" fillId="0" borderId="1" xfId="0" applyFont="1" applyBorder="1" applyAlignment="1">
      <alignment horizontal="left" vertical="center" textRotation="255"/>
    </xf>
    <xf numFmtId="0" fontId="10" fillId="0" borderId="1" xfId="0" applyFont="1" applyBorder="1" applyAlignment="1">
      <alignment horizontal="center" vertical="center" textRotation="255"/>
    </xf>
    <xf numFmtId="0" fontId="10" fillId="0" borderId="1" xfId="0" applyFont="1" applyBorder="1" applyAlignment="1">
      <alignment horizontal="left" vertical="center" textRotation="255" wrapText="1"/>
    </xf>
    <xf numFmtId="0" fontId="14" fillId="0" borderId="1" xfId="0" applyFont="1" applyBorder="1" applyAlignment="1">
      <alignment horizontal="center" vertical="center" shrinkToFit="1"/>
    </xf>
  </cellXfs>
  <cellStyles count="5">
    <cellStyle name="パーセント" xfId="2" builtinId="5"/>
    <cellStyle name="ハイパーリンク" xfId="3" builtinId="8"/>
    <cellStyle name="桁区切り" xfId="1" builtinId="6"/>
    <cellStyle name="標準" xfId="0" builtinId="0"/>
    <cellStyle name="標準 2" xfId="4" xr:uid="{28F6E4CB-F8D2-4BB6-B391-87487341F35E}"/>
  </cellStyles>
  <dxfs count="10">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EAEAEA"/>
      <color rgb="FFF3F3F3"/>
      <color rgb="FFF5F5F5"/>
      <color rgb="FFDBDBDB"/>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24517;&#35201;&#36039;&#26009;&#12398;&#12372;&#26696;&#20869; '!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38651;&#27671;&#26009;&#37329;&#35430;&#31639;&#32080;&#26524;!A1"/></Relationships>
</file>

<file path=xl/drawings/_rels/drawing4.xml.rels><?xml version="1.0" encoding="UTF-8" standalone="yes"?>
<Relationships xmlns="http://schemas.openxmlformats.org/package/2006/relationships"><Relationship Id="rId1" Type="http://schemas.openxmlformats.org/officeDocument/2006/relationships/hyperlink" Target="#&#35430;&#31639;&#35576;&#20803;&#20837;&#21147;!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240195</xdr:rowOff>
    </xdr:from>
    <xdr:to>
      <xdr:col>45</xdr:col>
      <xdr:colOff>0</xdr:colOff>
      <xdr:row>3</xdr:row>
      <xdr:rowOff>0</xdr:rowOff>
    </xdr:to>
    <xdr:sp macro="" textlink="">
      <xdr:nvSpPr>
        <xdr:cNvPr id="2" name="Rectangle 3">
          <a:extLst>
            <a:ext uri="{FF2B5EF4-FFF2-40B4-BE49-F238E27FC236}">
              <a16:creationId xmlns:a16="http://schemas.microsoft.com/office/drawing/2014/main" id="{33172956-5DCF-4799-B506-30A9E174A885}"/>
            </a:ext>
          </a:extLst>
        </xdr:cNvPr>
        <xdr:cNvSpPr>
          <a:spLocks noChangeArrowheads="1"/>
        </xdr:cNvSpPr>
      </xdr:nvSpPr>
      <xdr:spPr bwMode="auto">
        <a:xfrm>
          <a:off x="209550" y="234480"/>
          <a:ext cx="9220200" cy="479895"/>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a:t>
          </a: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_</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試算表（離島等供給約款［低圧用］）のご案内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24</xdr:row>
      <xdr:rowOff>0</xdr:rowOff>
    </xdr:from>
    <xdr:to>
      <xdr:col>43</xdr:col>
      <xdr:colOff>0</xdr:colOff>
      <xdr:row>27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9FA8C205-51FD-4A46-B2BB-99D1DA9CAF76}"/>
            </a:ext>
          </a:extLst>
        </xdr:cNvPr>
        <xdr:cNvSpPr/>
      </xdr:nvSpPr>
      <xdr:spPr>
        <a:xfrm>
          <a:off x="7124700" y="10477500"/>
          <a:ext cx="1885950" cy="714375"/>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次ページ</a:t>
          </a:r>
          <a:endParaRPr lang="ja-JP" altLang="ja-JP">
            <a:effectLst/>
            <a:latin typeface="游ゴシック" panose="020B0400000000000000" pitchFamily="50" charset="-128"/>
            <a:ea typeface="游ゴシック" panose="020B0400000000000000" pitchFamily="50" charset="-128"/>
          </a:endParaRP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「必要資料のご案内」</a:t>
          </a:r>
          <a:endParaRPr lang="ja-JP" altLang="ja-JP">
            <a:effectLst/>
            <a:latin typeface="游ゴシック" panose="020B0400000000000000" pitchFamily="50" charset="-128"/>
            <a:ea typeface="游ゴシック" panose="020B0400000000000000" pitchFamily="50" charset="-128"/>
          </a:endParaRPr>
        </a:p>
      </xdr:txBody>
    </xdr:sp>
    <xdr:clientData/>
  </xdr:twoCellAnchor>
  <xdr:twoCellAnchor editAs="oneCell">
    <xdr:from>
      <xdr:col>4</xdr:col>
      <xdr:colOff>108299</xdr:colOff>
      <xdr:row>23</xdr:row>
      <xdr:rowOff>0</xdr:rowOff>
    </xdr:from>
    <xdr:to>
      <xdr:col>4</xdr:col>
      <xdr:colOff>108299</xdr:colOff>
      <xdr:row>1048576</xdr:row>
      <xdr:rowOff>648445</xdr:rowOff>
    </xdr:to>
    <xdr:pic>
      <xdr:nvPicPr>
        <xdr:cNvPr id="4" name="図 3">
          <a:extLst>
            <a:ext uri="{FF2B5EF4-FFF2-40B4-BE49-F238E27FC236}">
              <a16:creationId xmlns:a16="http://schemas.microsoft.com/office/drawing/2014/main" id="{3EDA2805-EBE0-44F7-95EA-0A30A5C4605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594" y="6286500"/>
          <a:ext cx="3920934" cy="491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62131</xdr:colOff>
      <xdr:row>27</xdr:row>
      <xdr:rowOff>175847</xdr:rowOff>
    </xdr:from>
    <xdr:to>
      <xdr:col>34</xdr:col>
      <xdr:colOff>82499</xdr:colOff>
      <xdr:row>57</xdr:row>
      <xdr:rowOff>169435</xdr:rowOff>
    </xdr:to>
    <xdr:pic>
      <xdr:nvPicPr>
        <xdr:cNvPr id="36" name="図 35">
          <a:extLst>
            <a:ext uri="{FF2B5EF4-FFF2-40B4-BE49-F238E27FC236}">
              <a16:creationId xmlns:a16="http://schemas.microsoft.com/office/drawing/2014/main" id="{6176C6CB-D1C1-4C80-AE2B-02AF471991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6208" y="6367097"/>
          <a:ext cx="5075945" cy="6807626"/>
        </a:xfrm>
        <a:prstGeom prst="rect">
          <a:avLst/>
        </a:prstGeom>
        <a:noFill/>
        <a:ln>
          <a:solidFill>
            <a:schemeClr val="bg1">
              <a:lumMod val="7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10</xdr:row>
      <xdr:rowOff>28575</xdr:rowOff>
    </xdr:from>
    <xdr:to>
      <xdr:col>18</xdr:col>
      <xdr:colOff>0</xdr:colOff>
      <xdr:row>24</xdr:row>
      <xdr:rowOff>209550</xdr:rowOff>
    </xdr:to>
    <xdr:pic>
      <xdr:nvPicPr>
        <xdr:cNvPr id="3" name="図 2">
          <a:extLst>
            <a:ext uri="{FF2B5EF4-FFF2-40B4-BE49-F238E27FC236}">
              <a16:creationId xmlns:a16="http://schemas.microsoft.com/office/drawing/2014/main" id="{5F81DE67-1EB9-40F8-A34B-7E2FF49E568E}"/>
            </a:ext>
          </a:extLst>
        </xdr:cNvPr>
        <xdr:cNvPicPr>
          <a:picLocks noChangeAspect="1"/>
        </xdr:cNvPicPr>
      </xdr:nvPicPr>
      <xdr:blipFill>
        <a:blip xmlns:r="http://schemas.openxmlformats.org/officeDocument/2006/relationships" r:embed="rId2"/>
        <a:stretch>
          <a:fillRect/>
        </a:stretch>
      </xdr:blipFill>
      <xdr:spPr>
        <a:xfrm>
          <a:off x="529590" y="2350770"/>
          <a:ext cx="2543175" cy="3375660"/>
        </a:xfrm>
        <a:prstGeom prst="rect">
          <a:avLst/>
        </a:prstGeom>
      </xdr:spPr>
    </xdr:pic>
    <xdr:clientData/>
  </xdr:twoCellAnchor>
  <xdr:twoCellAnchor editAs="oneCell">
    <xdr:from>
      <xdr:col>21</xdr:col>
      <xdr:colOff>140970</xdr:colOff>
      <xdr:row>10</xdr:row>
      <xdr:rowOff>49530</xdr:rowOff>
    </xdr:from>
    <xdr:to>
      <xdr:col>36</xdr:col>
      <xdr:colOff>131445</xdr:colOff>
      <xdr:row>25</xdr:row>
      <xdr:rowOff>17145</xdr:rowOff>
    </xdr:to>
    <xdr:pic>
      <xdr:nvPicPr>
        <xdr:cNvPr id="4" name="図 3">
          <a:extLst>
            <a:ext uri="{FF2B5EF4-FFF2-40B4-BE49-F238E27FC236}">
              <a16:creationId xmlns:a16="http://schemas.microsoft.com/office/drawing/2014/main" id="{F1C638F9-E078-43C4-8BC5-33DE89A13104}"/>
            </a:ext>
          </a:extLst>
        </xdr:cNvPr>
        <xdr:cNvPicPr>
          <a:picLocks noChangeAspect="1"/>
        </xdr:cNvPicPr>
      </xdr:nvPicPr>
      <xdr:blipFill>
        <a:blip xmlns:r="http://schemas.openxmlformats.org/officeDocument/2006/relationships" r:embed="rId3"/>
        <a:stretch>
          <a:fillRect/>
        </a:stretch>
      </xdr:blipFill>
      <xdr:spPr>
        <a:xfrm>
          <a:off x="3772193" y="2370699"/>
          <a:ext cx="2584206" cy="3396615"/>
        </a:xfrm>
        <a:prstGeom prst="rect">
          <a:avLst/>
        </a:prstGeom>
      </xdr:spPr>
    </xdr:pic>
    <xdr:clientData/>
  </xdr:twoCellAnchor>
  <xdr:twoCellAnchor>
    <xdr:from>
      <xdr:col>1</xdr:col>
      <xdr:colOff>29308</xdr:colOff>
      <xdr:row>1</xdr:row>
      <xdr:rowOff>12632</xdr:rowOff>
    </xdr:from>
    <xdr:to>
      <xdr:col>45</xdr:col>
      <xdr:colOff>29308</xdr:colOff>
      <xdr:row>3</xdr:row>
      <xdr:rowOff>7327</xdr:rowOff>
    </xdr:to>
    <xdr:sp macro="" textlink="">
      <xdr:nvSpPr>
        <xdr:cNvPr id="5" name="Rectangle 3">
          <a:extLst>
            <a:ext uri="{FF2B5EF4-FFF2-40B4-BE49-F238E27FC236}">
              <a16:creationId xmlns:a16="http://schemas.microsoft.com/office/drawing/2014/main" id="{3EC4EE01-8D31-43D4-B860-18B477F052B2}"/>
            </a:ext>
          </a:extLst>
        </xdr:cNvPr>
        <xdr:cNvSpPr>
          <a:spLocks noChangeArrowheads="1"/>
        </xdr:cNvSpPr>
      </xdr:nvSpPr>
      <xdr:spPr bwMode="auto">
        <a:xfrm>
          <a:off x="198853" y="254567"/>
          <a:ext cx="7543800" cy="46904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必要資料のご案内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84259</xdr:colOff>
      <xdr:row>14</xdr:row>
      <xdr:rowOff>42563</xdr:rowOff>
    </xdr:from>
    <xdr:to>
      <xdr:col>3</xdr:col>
      <xdr:colOff>74734</xdr:colOff>
      <xdr:row>14</xdr:row>
      <xdr:rowOff>194415</xdr:rowOff>
    </xdr:to>
    <xdr:sp macro="" textlink="">
      <xdr:nvSpPr>
        <xdr:cNvPr id="6" name="楕円 5">
          <a:extLst>
            <a:ext uri="{FF2B5EF4-FFF2-40B4-BE49-F238E27FC236}">
              <a16:creationId xmlns:a16="http://schemas.microsoft.com/office/drawing/2014/main" id="{D214F141-7E43-4034-BEB8-59114DEB92DA}"/>
            </a:ext>
          </a:extLst>
        </xdr:cNvPr>
        <xdr:cNvSpPr/>
      </xdr:nvSpPr>
      <xdr:spPr>
        <a:xfrm>
          <a:off x="429064" y="3282968"/>
          <a:ext cx="160020" cy="151852"/>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 </a:t>
          </a:r>
          <a:endParaRPr kumimoji="1" lang="ja-JP" altLang="en-US" sz="1200"/>
        </a:p>
      </xdr:txBody>
    </xdr:sp>
    <xdr:clientData/>
  </xdr:twoCellAnchor>
  <xdr:twoCellAnchor>
    <xdr:from>
      <xdr:col>12</xdr:col>
      <xdr:colOff>27110</xdr:colOff>
      <xdr:row>18</xdr:row>
      <xdr:rowOff>36484</xdr:rowOff>
    </xdr:from>
    <xdr:to>
      <xdr:col>13</xdr:col>
      <xdr:colOff>17585</xdr:colOff>
      <xdr:row>18</xdr:row>
      <xdr:rowOff>184772</xdr:rowOff>
    </xdr:to>
    <xdr:sp macro="" textlink="">
      <xdr:nvSpPr>
        <xdr:cNvPr id="7" name="楕円 6">
          <a:extLst>
            <a:ext uri="{FF2B5EF4-FFF2-40B4-BE49-F238E27FC236}">
              <a16:creationId xmlns:a16="http://schemas.microsoft.com/office/drawing/2014/main" id="{72B027E4-C043-4705-B49F-3AE9B837DAD2}"/>
            </a:ext>
          </a:extLst>
        </xdr:cNvPr>
        <xdr:cNvSpPr/>
      </xdr:nvSpPr>
      <xdr:spPr>
        <a:xfrm>
          <a:off x="2082605" y="4189384"/>
          <a:ext cx="167640" cy="14638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a:t>
          </a:r>
          <a:endParaRPr kumimoji="1" lang="ja-JP" altLang="en-US" sz="1200"/>
        </a:p>
      </xdr:txBody>
    </xdr:sp>
    <xdr:clientData/>
  </xdr:twoCellAnchor>
  <xdr:twoCellAnchor>
    <xdr:from>
      <xdr:col>2</xdr:col>
      <xdr:colOff>86164</xdr:colOff>
      <xdr:row>13</xdr:row>
      <xdr:rowOff>122063</xdr:rowOff>
    </xdr:from>
    <xdr:to>
      <xdr:col>9</xdr:col>
      <xdr:colOff>122799</xdr:colOff>
      <xdr:row>14</xdr:row>
      <xdr:rowOff>46477</xdr:rowOff>
    </xdr:to>
    <xdr:grpSp>
      <xdr:nvGrpSpPr>
        <xdr:cNvPr id="8" name="グループ化 7">
          <a:extLst>
            <a:ext uri="{FF2B5EF4-FFF2-40B4-BE49-F238E27FC236}">
              <a16:creationId xmlns:a16="http://schemas.microsoft.com/office/drawing/2014/main" id="{D4E2262B-E5D9-42E0-92DE-06CD8A3F7B67}"/>
            </a:ext>
          </a:extLst>
        </xdr:cNvPr>
        <xdr:cNvGrpSpPr/>
      </xdr:nvGrpSpPr>
      <xdr:grpSpPr>
        <a:xfrm>
          <a:off x="425107" y="3135333"/>
          <a:ext cx="1216270" cy="151549"/>
          <a:chOff x="465259" y="3177683"/>
          <a:chExt cx="1370135" cy="162539"/>
        </a:xfrm>
      </xdr:grpSpPr>
      <xdr:sp macro="" textlink="">
        <xdr:nvSpPr>
          <xdr:cNvPr id="9" name="楕円 8">
            <a:extLst>
              <a:ext uri="{FF2B5EF4-FFF2-40B4-BE49-F238E27FC236}">
                <a16:creationId xmlns:a16="http://schemas.microsoft.com/office/drawing/2014/main" id="{636CF4A5-0FA8-438D-A152-3B91134F49A4}"/>
              </a:ext>
            </a:extLst>
          </xdr:cNvPr>
          <xdr:cNvSpPr/>
        </xdr:nvSpPr>
        <xdr:spPr>
          <a:xfrm>
            <a:off x="465259" y="3177683"/>
            <a:ext cx="180975" cy="15490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 </a:t>
            </a:r>
            <a:endParaRPr kumimoji="1" lang="ja-JP" altLang="en-US" sz="1200"/>
          </a:p>
        </xdr:txBody>
      </xdr:sp>
      <xdr:cxnSp macro="">
        <xdr:nvCxnSpPr>
          <xdr:cNvPr id="10" name="直線コネクタ 9">
            <a:extLst>
              <a:ext uri="{FF2B5EF4-FFF2-40B4-BE49-F238E27FC236}">
                <a16:creationId xmlns:a16="http://schemas.microsoft.com/office/drawing/2014/main" id="{52236E06-3D91-4990-8C71-F4F304524668}"/>
              </a:ext>
            </a:extLst>
          </xdr:cNvPr>
          <xdr:cNvCxnSpPr/>
        </xdr:nvCxnSpPr>
        <xdr:spPr>
          <a:xfrm>
            <a:off x="610332" y="3338796"/>
            <a:ext cx="1225062" cy="142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27841</xdr:colOff>
      <xdr:row>14</xdr:row>
      <xdr:rowOff>168161</xdr:rowOff>
    </xdr:from>
    <xdr:to>
      <xdr:col>11</xdr:col>
      <xdr:colOff>30773</xdr:colOff>
      <xdr:row>14</xdr:row>
      <xdr:rowOff>172439</xdr:rowOff>
    </xdr:to>
    <xdr:cxnSp macro="">
      <xdr:nvCxnSpPr>
        <xdr:cNvPr id="11" name="直線コネクタ 10">
          <a:extLst>
            <a:ext uri="{FF2B5EF4-FFF2-40B4-BE49-F238E27FC236}">
              <a16:creationId xmlns:a16="http://schemas.microsoft.com/office/drawing/2014/main" id="{FCACDDCC-7FA8-45EC-B14B-66A37155ABC2}"/>
            </a:ext>
          </a:extLst>
        </xdr:cNvPr>
        <xdr:cNvCxnSpPr/>
      </xdr:nvCxnSpPr>
      <xdr:spPr>
        <a:xfrm flipV="1">
          <a:off x="540286" y="3410471"/>
          <a:ext cx="1374532"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xdr:colOff>
      <xdr:row>13</xdr:row>
      <xdr:rowOff>131810</xdr:rowOff>
    </xdr:from>
    <xdr:to>
      <xdr:col>16</xdr:col>
      <xdr:colOff>131738</xdr:colOff>
      <xdr:row>14</xdr:row>
      <xdr:rowOff>58495</xdr:rowOff>
    </xdr:to>
    <xdr:grpSp>
      <xdr:nvGrpSpPr>
        <xdr:cNvPr id="12" name="グループ化 11">
          <a:extLst>
            <a:ext uri="{FF2B5EF4-FFF2-40B4-BE49-F238E27FC236}">
              <a16:creationId xmlns:a16="http://schemas.microsoft.com/office/drawing/2014/main" id="{1E90F978-50AB-4222-978E-6E895B5AD1E2}"/>
            </a:ext>
          </a:extLst>
        </xdr:cNvPr>
        <xdr:cNvGrpSpPr/>
      </xdr:nvGrpSpPr>
      <xdr:grpSpPr>
        <a:xfrm>
          <a:off x="1685485" y="3146985"/>
          <a:ext cx="1146371" cy="146200"/>
          <a:chOff x="1897673" y="3185525"/>
          <a:chExt cx="1285875" cy="164810"/>
        </a:xfrm>
      </xdr:grpSpPr>
      <xdr:sp macro="" textlink="">
        <xdr:nvSpPr>
          <xdr:cNvPr id="13" name="楕円 12">
            <a:extLst>
              <a:ext uri="{FF2B5EF4-FFF2-40B4-BE49-F238E27FC236}">
                <a16:creationId xmlns:a16="http://schemas.microsoft.com/office/drawing/2014/main" id="{4B1954E2-D496-497F-AE9B-7BEB26BA7E9F}"/>
              </a:ext>
            </a:extLst>
          </xdr:cNvPr>
          <xdr:cNvSpPr/>
        </xdr:nvSpPr>
        <xdr:spPr>
          <a:xfrm>
            <a:off x="1897673" y="3185525"/>
            <a:ext cx="180975" cy="15134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2  </a:t>
            </a:r>
            <a:endParaRPr kumimoji="1" lang="ja-JP" altLang="en-US" sz="1200"/>
          </a:p>
        </xdr:txBody>
      </xdr:sp>
      <xdr:cxnSp macro="">
        <xdr:nvCxnSpPr>
          <xdr:cNvPr id="14" name="直線コネクタ 13">
            <a:extLst>
              <a:ext uri="{FF2B5EF4-FFF2-40B4-BE49-F238E27FC236}">
                <a16:creationId xmlns:a16="http://schemas.microsoft.com/office/drawing/2014/main" id="{6DBF2957-44F3-4832-9232-12DBB2D45D11}"/>
              </a:ext>
            </a:extLst>
          </xdr:cNvPr>
          <xdr:cNvCxnSpPr/>
        </xdr:nvCxnSpPr>
        <xdr:spPr>
          <a:xfrm flipV="1">
            <a:off x="2021497" y="3347482"/>
            <a:ext cx="1162051" cy="28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155971</xdr:colOff>
      <xdr:row>18</xdr:row>
      <xdr:rowOff>184933</xdr:rowOff>
    </xdr:from>
    <xdr:to>
      <xdr:col>17</xdr:col>
      <xdr:colOff>89297</xdr:colOff>
      <xdr:row>18</xdr:row>
      <xdr:rowOff>185737</xdr:rowOff>
    </xdr:to>
    <xdr:cxnSp macro="">
      <xdr:nvCxnSpPr>
        <xdr:cNvPr id="15" name="直線コネクタ 14">
          <a:extLst>
            <a:ext uri="{FF2B5EF4-FFF2-40B4-BE49-F238E27FC236}">
              <a16:creationId xmlns:a16="http://schemas.microsoft.com/office/drawing/2014/main" id="{E915512C-C8A1-4CEA-BA22-CC6037D3AA85}"/>
            </a:ext>
          </a:extLst>
        </xdr:cNvPr>
        <xdr:cNvCxnSpPr/>
      </xdr:nvCxnSpPr>
      <xdr:spPr>
        <a:xfrm>
          <a:off x="2213371" y="4335928"/>
          <a:ext cx="794386" cy="80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77663</xdr:colOff>
      <xdr:row>40</xdr:row>
      <xdr:rowOff>109340</xdr:rowOff>
    </xdr:from>
    <xdr:to>
      <xdr:col>26</xdr:col>
      <xdr:colOff>66233</xdr:colOff>
      <xdr:row>41</xdr:row>
      <xdr:rowOff>33704</xdr:rowOff>
    </xdr:to>
    <xdr:sp macro="" textlink="">
      <xdr:nvSpPr>
        <xdr:cNvPr id="16" name="楕円 15">
          <a:extLst>
            <a:ext uri="{FF2B5EF4-FFF2-40B4-BE49-F238E27FC236}">
              <a16:creationId xmlns:a16="http://schemas.microsoft.com/office/drawing/2014/main" id="{1CEE776F-CB80-4037-99D7-E8F8BF4067F4}"/>
            </a:ext>
          </a:extLst>
        </xdr:cNvPr>
        <xdr:cNvSpPr/>
      </xdr:nvSpPr>
      <xdr:spPr>
        <a:xfrm>
          <a:off x="4347491" y="9562081"/>
          <a:ext cx="159363" cy="154278"/>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  </a:t>
          </a:r>
          <a:endParaRPr kumimoji="1" lang="ja-JP" altLang="en-US" sz="1200"/>
        </a:p>
      </xdr:txBody>
    </xdr:sp>
    <xdr:clientData/>
  </xdr:twoCellAnchor>
  <xdr:twoCellAnchor>
    <xdr:from>
      <xdr:col>26</xdr:col>
      <xdr:colOff>22751</xdr:colOff>
      <xdr:row>41</xdr:row>
      <xdr:rowOff>89880</xdr:rowOff>
    </xdr:from>
    <xdr:to>
      <xdr:col>32</xdr:col>
      <xdr:colOff>895</xdr:colOff>
      <xdr:row>41</xdr:row>
      <xdr:rowOff>101366</xdr:rowOff>
    </xdr:to>
    <xdr:cxnSp macro="">
      <xdr:nvCxnSpPr>
        <xdr:cNvPr id="17" name="直線コネクタ 16">
          <a:extLst>
            <a:ext uri="{FF2B5EF4-FFF2-40B4-BE49-F238E27FC236}">
              <a16:creationId xmlns:a16="http://schemas.microsoft.com/office/drawing/2014/main" id="{9E1E4C83-BBDC-4E27-9C81-5164DD2AD2D2}"/>
            </a:ext>
          </a:extLst>
        </xdr:cNvPr>
        <xdr:cNvCxnSpPr/>
      </xdr:nvCxnSpPr>
      <xdr:spPr>
        <a:xfrm flipV="1">
          <a:off x="4463372" y="9772535"/>
          <a:ext cx="1002902" cy="1148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124264</xdr:colOff>
      <xdr:row>13</xdr:row>
      <xdr:rowOff>135398</xdr:rowOff>
    </xdr:from>
    <xdr:to>
      <xdr:col>28</xdr:col>
      <xdr:colOff>160899</xdr:colOff>
      <xdr:row>14</xdr:row>
      <xdr:rowOff>59812</xdr:rowOff>
    </xdr:to>
    <xdr:grpSp>
      <xdr:nvGrpSpPr>
        <xdr:cNvPr id="18" name="グループ化 17">
          <a:extLst>
            <a:ext uri="{FF2B5EF4-FFF2-40B4-BE49-F238E27FC236}">
              <a16:creationId xmlns:a16="http://schemas.microsoft.com/office/drawing/2014/main" id="{D77CA3EF-695A-4B3B-92F7-CA522F1BD1B0}"/>
            </a:ext>
          </a:extLst>
        </xdr:cNvPr>
        <xdr:cNvGrpSpPr/>
      </xdr:nvGrpSpPr>
      <xdr:grpSpPr>
        <a:xfrm>
          <a:off x="3665073" y="3142953"/>
          <a:ext cx="1216269" cy="151549"/>
          <a:chOff x="465259" y="3177683"/>
          <a:chExt cx="1370135" cy="162539"/>
        </a:xfrm>
      </xdr:grpSpPr>
      <xdr:sp macro="" textlink="">
        <xdr:nvSpPr>
          <xdr:cNvPr id="19" name="楕円 18">
            <a:extLst>
              <a:ext uri="{FF2B5EF4-FFF2-40B4-BE49-F238E27FC236}">
                <a16:creationId xmlns:a16="http://schemas.microsoft.com/office/drawing/2014/main" id="{C6EDEB3E-FBF2-4562-BE3F-DED27CDADE59}"/>
              </a:ext>
            </a:extLst>
          </xdr:cNvPr>
          <xdr:cNvSpPr/>
        </xdr:nvSpPr>
        <xdr:spPr>
          <a:xfrm>
            <a:off x="465259" y="3177683"/>
            <a:ext cx="180975" cy="15490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 </a:t>
            </a:r>
            <a:endParaRPr kumimoji="1" lang="ja-JP" altLang="en-US" sz="1200"/>
          </a:p>
        </xdr:txBody>
      </xdr:sp>
      <xdr:cxnSp macro="">
        <xdr:nvCxnSpPr>
          <xdr:cNvPr id="20" name="直線コネクタ 19">
            <a:extLst>
              <a:ext uri="{FF2B5EF4-FFF2-40B4-BE49-F238E27FC236}">
                <a16:creationId xmlns:a16="http://schemas.microsoft.com/office/drawing/2014/main" id="{D364ADC4-D9DE-4E18-A1F9-E1A47756307E}"/>
              </a:ext>
            </a:extLst>
          </xdr:cNvPr>
          <xdr:cNvCxnSpPr/>
        </xdr:nvCxnSpPr>
        <xdr:spPr>
          <a:xfrm>
            <a:off x="610332" y="3338796"/>
            <a:ext cx="1225062" cy="142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293</xdr:colOff>
      <xdr:row>13</xdr:row>
      <xdr:rowOff>145145</xdr:rowOff>
    </xdr:from>
    <xdr:to>
      <xdr:col>35</xdr:col>
      <xdr:colOff>131738</xdr:colOff>
      <xdr:row>14</xdr:row>
      <xdr:rowOff>73735</xdr:rowOff>
    </xdr:to>
    <xdr:grpSp>
      <xdr:nvGrpSpPr>
        <xdr:cNvPr id="21" name="グループ化 20">
          <a:extLst>
            <a:ext uri="{FF2B5EF4-FFF2-40B4-BE49-F238E27FC236}">
              <a16:creationId xmlns:a16="http://schemas.microsoft.com/office/drawing/2014/main" id="{44DBCCEC-BDBB-4294-87AA-DF8140FAA3C2}"/>
            </a:ext>
          </a:extLst>
        </xdr:cNvPr>
        <xdr:cNvGrpSpPr/>
      </xdr:nvGrpSpPr>
      <xdr:grpSpPr>
        <a:xfrm>
          <a:off x="4887351" y="3154605"/>
          <a:ext cx="1146370" cy="157630"/>
          <a:chOff x="1897673" y="3185525"/>
          <a:chExt cx="1285875" cy="164810"/>
        </a:xfrm>
      </xdr:grpSpPr>
      <xdr:sp macro="" textlink="">
        <xdr:nvSpPr>
          <xdr:cNvPr id="22" name="楕円 21">
            <a:extLst>
              <a:ext uri="{FF2B5EF4-FFF2-40B4-BE49-F238E27FC236}">
                <a16:creationId xmlns:a16="http://schemas.microsoft.com/office/drawing/2014/main" id="{664FE13A-F787-4B0B-A8A0-09BCA77D61F1}"/>
              </a:ext>
            </a:extLst>
          </xdr:cNvPr>
          <xdr:cNvSpPr/>
        </xdr:nvSpPr>
        <xdr:spPr>
          <a:xfrm>
            <a:off x="1897673" y="3185525"/>
            <a:ext cx="180975" cy="15134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2  </a:t>
            </a:r>
            <a:endParaRPr kumimoji="1" lang="ja-JP" altLang="en-US" sz="1200"/>
          </a:p>
        </xdr:txBody>
      </xdr:sp>
      <xdr:cxnSp macro="">
        <xdr:nvCxnSpPr>
          <xdr:cNvPr id="23" name="直線コネクタ 22">
            <a:extLst>
              <a:ext uri="{FF2B5EF4-FFF2-40B4-BE49-F238E27FC236}">
                <a16:creationId xmlns:a16="http://schemas.microsoft.com/office/drawing/2014/main" id="{1A80A9D5-E3E7-4B3E-8A58-DB198C7F58D4}"/>
              </a:ext>
            </a:extLst>
          </xdr:cNvPr>
          <xdr:cNvCxnSpPr/>
        </xdr:nvCxnSpPr>
        <xdr:spPr>
          <a:xfrm flipV="1">
            <a:off x="2021497" y="3347482"/>
            <a:ext cx="1162051" cy="28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133350</xdr:colOff>
      <xdr:row>20</xdr:row>
      <xdr:rowOff>190500</xdr:rowOff>
    </xdr:from>
    <xdr:to>
      <xdr:col>22</xdr:col>
      <xdr:colOff>123825</xdr:colOff>
      <xdr:row>21</xdr:row>
      <xdr:rowOff>104227</xdr:rowOff>
    </xdr:to>
    <xdr:sp macro="" textlink="">
      <xdr:nvSpPr>
        <xdr:cNvPr id="24" name="楕円 23">
          <a:extLst>
            <a:ext uri="{FF2B5EF4-FFF2-40B4-BE49-F238E27FC236}">
              <a16:creationId xmlns:a16="http://schemas.microsoft.com/office/drawing/2014/main" id="{E3556924-79E5-4FFF-9325-81A1F0C70706}"/>
            </a:ext>
          </a:extLst>
        </xdr:cNvPr>
        <xdr:cNvSpPr/>
      </xdr:nvSpPr>
      <xdr:spPr>
        <a:xfrm>
          <a:off x="3729990" y="4800600"/>
          <a:ext cx="167640" cy="140422"/>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 </a:t>
          </a:r>
          <a:endParaRPr kumimoji="1" lang="ja-JP" altLang="en-US" sz="1200"/>
        </a:p>
      </xdr:txBody>
    </xdr:sp>
    <xdr:clientData/>
  </xdr:twoCellAnchor>
  <xdr:twoCellAnchor>
    <xdr:from>
      <xdr:col>22</xdr:col>
      <xdr:colOff>76932</xdr:colOff>
      <xdr:row>21</xdr:row>
      <xdr:rowOff>101301</xdr:rowOff>
    </xdr:from>
    <xdr:to>
      <xdr:col>36</xdr:col>
      <xdr:colOff>114300</xdr:colOff>
      <xdr:row>21</xdr:row>
      <xdr:rowOff>123825</xdr:rowOff>
    </xdr:to>
    <xdr:cxnSp macro="">
      <xdr:nvCxnSpPr>
        <xdr:cNvPr id="25" name="直線コネクタ 24">
          <a:extLst>
            <a:ext uri="{FF2B5EF4-FFF2-40B4-BE49-F238E27FC236}">
              <a16:creationId xmlns:a16="http://schemas.microsoft.com/office/drawing/2014/main" id="{55323ABD-E947-4231-B7D1-AC230BE7F0D0}"/>
            </a:ext>
          </a:extLst>
        </xdr:cNvPr>
        <xdr:cNvCxnSpPr/>
      </xdr:nvCxnSpPr>
      <xdr:spPr>
        <a:xfrm>
          <a:off x="3848832" y="4936191"/>
          <a:ext cx="2437668" cy="282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184546</xdr:colOff>
      <xdr:row>19</xdr:row>
      <xdr:rowOff>200025</xdr:rowOff>
    </xdr:from>
    <xdr:to>
      <xdr:col>31</xdr:col>
      <xdr:colOff>161925</xdr:colOff>
      <xdr:row>19</xdr:row>
      <xdr:rowOff>203983</xdr:rowOff>
    </xdr:to>
    <xdr:cxnSp macro="">
      <xdr:nvCxnSpPr>
        <xdr:cNvPr id="26" name="直線コネクタ 25">
          <a:extLst>
            <a:ext uri="{FF2B5EF4-FFF2-40B4-BE49-F238E27FC236}">
              <a16:creationId xmlns:a16="http://schemas.microsoft.com/office/drawing/2014/main" id="{03B19A59-EF5A-4FBA-A468-BBE65BF20F6D}"/>
            </a:ext>
          </a:extLst>
        </xdr:cNvPr>
        <xdr:cNvCxnSpPr/>
      </xdr:nvCxnSpPr>
      <xdr:spPr>
        <a:xfrm flipV="1">
          <a:off x="3945016" y="4583430"/>
          <a:ext cx="1533764" cy="586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189035</xdr:colOff>
      <xdr:row>19</xdr:row>
      <xdr:rowOff>55534</xdr:rowOff>
    </xdr:from>
    <xdr:to>
      <xdr:col>22</xdr:col>
      <xdr:colOff>179510</xdr:colOff>
      <xdr:row>19</xdr:row>
      <xdr:rowOff>203822</xdr:rowOff>
    </xdr:to>
    <xdr:sp macro="" textlink="">
      <xdr:nvSpPr>
        <xdr:cNvPr id="27" name="楕円 26">
          <a:extLst>
            <a:ext uri="{FF2B5EF4-FFF2-40B4-BE49-F238E27FC236}">
              <a16:creationId xmlns:a16="http://schemas.microsoft.com/office/drawing/2014/main" id="{573363AE-B6AA-4B34-9566-088724440837}"/>
            </a:ext>
          </a:extLst>
        </xdr:cNvPr>
        <xdr:cNvSpPr/>
      </xdr:nvSpPr>
      <xdr:spPr>
        <a:xfrm>
          <a:off x="3770435" y="4440844"/>
          <a:ext cx="169545" cy="148288"/>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5</a:t>
          </a:r>
          <a:endParaRPr kumimoji="1" lang="ja-JP" altLang="en-US" sz="1200"/>
        </a:p>
      </xdr:txBody>
    </xdr:sp>
    <xdr:clientData/>
  </xdr:twoCellAnchor>
  <xdr:twoCellAnchor>
    <xdr:from>
      <xdr:col>6</xdr:col>
      <xdr:colOff>76200</xdr:colOff>
      <xdr:row>40</xdr:row>
      <xdr:rowOff>91966</xdr:rowOff>
    </xdr:from>
    <xdr:to>
      <xdr:col>7</xdr:col>
      <xdr:colOff>64770</xdr:colOff>
      <xdr:row>41</xdr:row>
      <xdr:rowOff>28541</xdr:rowOff>
    </xdr:to>
    <xdr:sp macro="" textlink="">
      <xdr:nvSpPr>
        <xdr:cNvPr id="28" name="楕円 27">
          <a:extLst>
            <a:ext uri="{FF2B5EF4-FFF2-40B4-BE49-F238E27FC236}">
              <a16:creationId xmlns:a16="http://schemas.microsoft.com/office/drawing/2014/main" id="{EC6C074A-F743-4CDD-BD8C-153E67699213}"/>
            </a:ext>
          </a:extLst>
        </xdr:cNvPr>
        <xdr:cNvSpPr/>
      </xdr:nvSpPr>
      <xdr:spPr>
        <a:xfrm>
          <a:off x="1100959" y="9544707"/>
          <a:ext cx="159363" cy="16648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 </a:t>
          </a:r>
          <a:endParaRPr kumimoji="1" lang="ja-JP" altLang="en-US" sz="1200"/>
        </a:p>
      </xdr:txBody>
    </xdr:sp>
    <xdr:clientData/>
  </xdr:twoCellAnchor>
  <xdr:twoCellAnchor>
    <xdr:from>
      <xdr:col>15</xdr:col>
      <xdr:colOff>129540</xdr:colOff>
      <xdr:row>40</xdr:row>
      <xdr:rowOff>78829</xdr:rowOff>
    </xdr:from>
    <xdr:to>
      <xdr:col>16</xdr:col>
      <xdr:colOff>125730</xdr:colOff>
      <xdr:row>41</xdr:row>
      <xdr:rowOff>18699</xdr:rowOff>
    </xdr:to>
    <xdr:sp macro="" textlink="">
      <xdr:nvSpPr>
        <xdr:cNvPr id="29" name="楕円 28">
          <a:extLst>
            <a:ext uri="{FF2B5EF4-FFF2-40B4-BE49-F238E27FC236}">
              <a16:creationId xmlns:a16="http://schemas.microsoft.com/office/drawing/2014/main" id="{D45E8AC1-2390-4656-B3F9-122C6E2F9083}"/>
            </a:ext>
          </a:extLst>
        </xdr:cNvPr>
        <xdr:cNvSpPr/>
      </xdr:nvSpPr>
      <xdr:spPr>
        <a:xfrm>
          <a:off x="2691437" y="9531570"/>
          <a:ext cx="166983" cy="169784"/>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2  </a:t>
          </a:r>
          <a:endParaRPr kumimoji="1" lang="ja-JP" altLang="en-US" sz="1200"/>
        </a:p>
      </xdr:txBody>
    </xdr:sp>
    <xdr:clientData/>
  </xdr:twoCellAnchor>
  <xdr:twoCellAnchor>
    <xdr:from>
      <xdr:col>6</xdr:col>
      <xdr:colOff>85725</xdr:colOff>
      <xdr:row>43</xdr:row>
      <xdr:rowOff>17981</xdr:rowOff>
    </xdr:from>
    <xdr:to>
      <xdr:col>7</xdr:col>
      <xdr:colOff>76200</xdr:colOff>
      <xdr:row>43</xdr:row>
      <xdr:rowOff>150652</xdr:rowOff>
    </xdr:to>
    <xdr:sp macro="" textlink="">
      <xdr:nvSpPr>
        <xdr:cNvPr id="30" name="楕円 29">
          <a:extLst>
            <a:ext uri="{FF2B5EF4-FFF2-40B4-BE49-F238E27FC236}">
              <a16:creationId xmlns:a16="http://schemas.microsoft.com/office/drawing/2014/main" id="{6B9AFDDF-7209-46D8-B3C2-2A40A54C8986}"/>
            </a:ext>
          </a:extLst>
        </xdr:cNvPr>
        <xdr:cNvSpPr/>
      </xdr:nvSpPr>
      <xdr:spPr>
        <a:xfrm>
          <a:off x="1116330" y="10118291"/>
          <a:ext cx="160020" cy="128861"/>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a:t>
          </a:r>
          <a:endParaRPr kumimoji="1" lang="ja-JP" altLang="en-US" sz="1200"/>
        </a:p>
      </xdr:txBody>
    </xdr:sp>
    <xdr:clientData/>
  </xdr:twoCellAnchor>
  <xdr:twoCellAnchor>
    <xdr:from>
      <xdr:col>7</xdr:col>
      <xdr:colOff>73269</xdr:colOff>
      <xdr:row>41</xdr:row>
      <xdr:rowOff>101410</xdr:rowOff>
    </xdr:from>
    <xdr:to>
      <xdr:col>15</xdr:col>
      <xdr:colOff>163097</xdr:colOff>
      <xdr:row>41</xdr:row>
      <xdr:rowOff>102022</xdr:rowOff>
    </xdr:to>
    <xdr:cxnSp macro="">
      <xdr:nvCxnSpPr>
        <xdr:cNvPr id="31" name="直線コネクタ 30">
          <a:extLst>
            <a:ext uri="{FF2B5EF4-FFF2-40B4-BE49-F238E27FC236}">
              <a16:creationId xmlns:a16="http://schemas.microsoft.com/office/drawing/2014/main" id="{C58E8B6A-4CFA-4089-AF7A-D68424DE5E21}"/>
            </a:ext>
          </a:extLst>
        </xdr:cNvPr>
        <xdr:cNvCxnSpPr/>
      </xdr:nvCxnSpPr>
      <xdr:spPr>
        <a:xfrm>
          <a:off x="1268821" y="9784065"/>
          <a:ext cx="1456173" cy="61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68433</xdr:colOff>
      <xdr:row>44</xdr:row>
      <xdr:rowOff>1396</xdr:rowOff>
    </xdr:from>
    <xdr:to>
      <xdr:col>18</xdr:col>
      <xdr:colOff>144633</xdr:colOff>
      <xdr:row>44</xdr:row>
      <xdr:rowOff>4449</xdr:rowOff>
    </xdr:to>
    <xdr:cxnSp macro="">
      <xdr:nvCxnSpPr>
        <xdr:cNvPr id="32" name="直線コネクタ 31">
          <a:extLst>
            <a:ext uri="{FF2B5EF4-FFF2-40B4-BE49-F238E27FC236}">
              <a16:creationId xmlns:a16="http://schemas.microsoft.com/office/drawing/2014/main" id="{200D504A-3D03-4A57-A5B4-D2E3CE943A86}"/>
            </a:ext>
          </a:extLst>
        </xdr:cNvPr>
        <xdr:cNvCxnSpPr/>
      </xdr:nvCxnSpPr>
      <xdr:spPr>
        <a:xfrm>
          <a:off x="1263985" y="10373793"/>
          <a:ext cx="1954924" cy="305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40667</xdr:colOff>
      <xdr:row>41</xdr:row>
      <xdr:rowOff>96897</xdr:rowOff>
    </xdr:from>
    <xdr:to>
      <xdr:col>26</xdr:col>
      <xdr:colOff>5644</xdr:colOff>
      <xdr:row>41</xdr:row>
      <xdr:rowOff>105665</xdr:rowOff>
    </xdr:to>
    <xdr:cxnSp macro="">
      <xdr:nvCxnSpPr>
        <xdr:cNvPr id="33" name="直線コネクタ 32">
          <a:extLst>
            <a:ext uri="{FF2B5EF4-FFF2-40B4-BE49-F238E27FC236}">
              <a16:creationId xmlns:a16="http://schemas.microsoft.com/office/drawing/2014/main" id="{9D29A7DF-3DC3-45DB-BA53-E0B4F25C4F8D}"/>
            </a:ext>
          </a:extLst>
        </xdr:cNvPr>
        <xdr:cNvCxnSpPr/>
      </xdr:nvCxnSpPr>
      <xdr:spPr>
        <a:xfrm flipV="1">
          <a:off x="2773357" y="9779552"/>
          <a:ext cx="1672908" cy="876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35035</xdr:colOff>
      <xdr:row>1</xdr:row>
      <xdr:rowOff>0</xdr:rowOff>
    </xdr:from>
    <xdr:to>
      <xdr:col>24</xdr:col>
      <xdr:colOff>140804</xdr:colOff>
      <xdr:row>3</xdr:row>
      <xdr:rowOff>0</xdr:rowOff>
    </xdr:to>
    <xdr:sp macro="" textlink="">
      <xdr:nvSpPr>
        <xdr:cNvPr id="2" name="Rectangle 3">
          <a:extLst>
            <a:ext uri="{FF2B5EF4-FFF2-40B4-BE49-F238E27FC236}">
              <a16:creationId xmlns:a16="http://schemas.microsoft.com/office/drawing/2014/main" id="{F09F4849-8D9C-45F7-A706-479856B64679}"/>
            </a:ext>
          </a:extLst>
        </xdr:cNvPr>
        <xdr:cNvSpPr>
          <a:spLocks noChangeArrowheads="1"/>
        </xdr:cNvSpPr>
      </xdr:nvSpPr>
      <xdr:spPr bwMode="auto">
        <a:xfrm>
          <a:off x="275231" y="0"/>
          <a:ext cx="5729660" cy="463826"/>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Meiryo UI" panose="020B0604030504040204" pitchFamily="50" charset="-128"/>
              <a:ea typeface="Meiryo UI" panose="020B0604030504040204" pitchFamily="50" charset="-128"/>
            </a:rPr>
            <a:t>試算諸元入力</a:t>
          </a:r>
          <a:endParaRPr lang="en-US" altLang="ja-JP" sz="140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26</xdr:col>
      <xdr:colOff>74544</xdr:colOff>
      <xdr:row>2</xdr:row>
      <xdr:rowOff>59495</xdr:rowOff>
    </xdr:from>
    <xdr:to>
      <xdr:col>29</xdr:col>
      <xdr:colOff>427652</xdr:colOff>
      <xdr:row>5</xdr:row>
      <xdr:rowOff>102870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B75C788F-2FCE-4D20-B4CE-2B932E8F5833}"/>
            </a:ext>
          </a:extLst>
        </xdr:cNvPr>
        <xdr:cNvSpPr/>
      </xdr:nvSpPr>
      <xdr:spPr>
        <a:xfrm>
          <a:off x="6419022" y="523321"/>
          <a:ext cx="1645195" cy="772245"/>
        </a:xfrm>
        <a:prstGeom prst="rect">
          <a:avLst/>
        </a:prstGeom>
        <a:solidFill>
          <a:schemeClr val="accent1"/>
        </a:solidFill>
        <a:ln>
          <a:solidFill>
            <a:srgbClr val="FFFF00"/>
          </a:solidFill>
        </a:ln>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「電気料金試算結果」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155864</xdr:colOff>
      <xdr:row>1</xdr:row>
      <xdr:rowOff>21129</xdr:rowOff>
    </xdr:from>
    <xdr:to>
      <xdr:col>40</xdr:col>
      <xdr:colOff>180975</xdr:colOff>
      <xdr:row>3</xdr:row>
      <xdr:rowOff>21129</xdr:rowOff>
    </xdr:to>
    <xdr:sp macro="" textlink="">
      <xdr:nvSpPr>
        <xdr:cNvPr id="2" name="Rectangle 3">
          <a:extLst>
            <a:ext uri="{FF2B5EF4-FFF2-40B4-BE49-F238E27FC236}">
              <a16:creationId xmlns:a16="http://schemas.microsoft.com/office/drawing/2014/main" id="{E8CCFF3B-2CFE-43E0-82C3-FD34B5EE65B7}"/>
            </a:ext>
          </a:extLst>
        </xdr:cNvPr>
        <xdr:cNvSpPr>
          <a:spLocks noChangeArrowheads="1"/>
        </xdr:cNvSpPr>
      </xdr:nvSpPr>
      <xdr:spPr bwMode="auto">
        <a:xfrm>
          <a:off x="393989" y="259254"/>
          <a:ext cx="9311986" cy="476250"/>
        </a:xfrm>
        <a:prstGeom prst="rect">
          <a:avLst/>
        </a:prstGeom>
        <a:solidFill>
          <a:schemeClr val="bg1">
            <a:lumMod val="75000"/>
          </a:schemeClr>
        </a:solidFill>
        <a:ln>
          <a:no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電気料金試算結果</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42</xdr:col>
      <xdr:colOff>0</xdr:colOff>
      <xdr:row>1</xdr:row>
      <xdr:rowOff>0</xdr:rowOff>
    </xdr:from>
    <xdr:to>
      <xdr:col>45</xdr:col>
      <xdr:colOff>92372</xdr:colOff>
      <xdr:row>4</xdr:row>
      <xdr:rowOff>96715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510A5CD-6080-45BC-9434-F6C7E4EFA902}"/>
            </a:ext>
          </a:extLst>
        </xdr:cNvPr>
        <xdr:cNvSpPr/>
      </xdr:nvSpPr>
      <xdr:spPr>
        <a:xfrm>
          <a:off x="10448925" y="228600"/>
          <a:ext cx="2149772" cy="782515"/>
        </a:xfrm>
        <a:prstGeom prst="rect">
          <a:avLst/>
        </a:prstGeom>
        <a:solidFill>
          <a:schemeClr val="accent1"/>
        </a:solidFill>
        <a:ln>
          <a:solidFill>
            <a:srgbClr val="FFFF00"/>
          </a:solidFill>
        </a:ln>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前ページ</a:t>
          </a:r>
          <a:endParaRPr kumimoji="1" lang="en-US" altLang="ja-JP" sz="1100">
            <a:solidFill>
              <a:schemeClr val="lt1"/>
            </a:solidFill>
            <a:effectLst/>
            <a:latin typeface="游ゴシック" panose="020B0400000000000000" pitchFamily="50" charset="-128"/>
            <a:ea typeface="游ゴシック" panose="020B0400000000000000" pitchFamily="50" charset="-128"/>
            <a:cs typeface="+mn-cs"/>
          </a:endParaRP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「試算諸元入力」</a:t>
          </a:r>
        </a:p>
      </xdr:txBody>
    </xdr:sp>
    <xdr:clientData/>
  </xdr:twoCellAnchor>
  <xdr:twoCellAnchor>
    <xdr:from>
      <xdr:col>15</xdr:col>
      <xdr:colOff>8255</xdr:colOff>
      <xdr:row>12</xdr:row>
      <xdr:rowOff>207066</xdr:rowOff>
    </xdr:from>
    <xdr:to>
      <xdr:col>39</xdr:col>
      <xdr:colOff>28164</xdr:colOff>
      <xdr:row>16</xdr:row>
      <xdr:rowOff>15240</xdr:rowOff>
    </xdr:to>
    <xdr:sp macro="" textlink="">
      <xdr:nvSpPr>
        <xdr:cNvPr id="4" name="正方形/長方形 3">
          <a:extLst>
            <a:ext uri="{FF2B5EF4-FFF2-40B4-BE49-F238E27FC236}">
              <a16:creationId xmlns:a16="http://schemas.microsoft.com/office/drawing/2014/main" id="{6473D485-3D96-4CB1-8511-5CF56DE49A20}"/>
            </a:ext>
          </a:extLst>
        </xdr:cNvPr>
        <xdr:cNvSpPr/>
      </xdr:nvSpPr>
      <xdr:spPr>
        <a:xfrm>
          <a:off x="3611190" y="3478696"/>
          <a:ext cx="5784604" cy="768957"/>
        </a:xfrm>
        <a:prstGeom prst="rect">
          <a:avLst/>
        </a:prstGeom>
        <a:noFill/>
        <a:ln w="19050">
          <a:solidFill>
            <a:srgbClr val="FF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9525</xdr:colOff>
      <xdr:row>13</xdr:row>
      <xdr:rowOff>34925</xdr:rowOff>
    </xdr:from>
    <xdr:to>
      <xdr:col>17</xdr:col>
      <xdr:colOff>123825</xdr:colOff>
      <xdr:row>14</xdr:row>
      <xdr:rowOff>19050</xdr:rowOff>
    </xdr:to>
    <xdr:sp macro="" textlink="">
      <xdr:nvSpPr>
        <xdr:cNvPr id="12" name="テキスト ボックス 11">
          <a:extLst>
            <a:ext uri="{FF2B5EF4-FFF2-40B4-BE49-F238E27FC236}">
              <a16:creationId xmlns:a16="http://schemas.microsoft.com/office/drawing/2014/main" id="{4E16F1DA-26EB-4B87-B8D8-61165EC418A0}"/>
            </a:ext>
          </a:extLst>
        </xdr:cNvPr>
        <xdr:cNvSpPr txBox="1"/>
      </xdr:nvSpPr>
      <xdr:spPr>
        <a:xfrm>
          <a:off x="3581400" y="3130550"/>
          <a:ext cx="590550"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8C91-2CC2-444F-AB0E-E6A382860B0B}">
  <sheetPr codeName="Sheet4"/>
  <dimension ref="A1:XFC67"/>
  <sheetViews>
    <sheetView showGridLines="0" showRowColHeaders="0" tabSelected="1" zoomScale="115" zoomScaleNormal="115" workbookViewId="0">
      <selection activeCell="AA21" sqref="AA21"/>
    </sheetView>
  </sheetViews>
  <sheetFormatPr defaultColWidth="0" defaultRowHeight="18.649999999999999" customHeight="1" zeroHeight="1" x14ac:dyDescent="0.55000000000000004"/>
  <cols>
    <col min="1" max="48" width="2.6640625" customWidth="1"/>
    <col min="49" max="49" width="0" hidden="1" customWidth="1"/>
    <col min="50" max="16383" width="8" hidden="1"/>
    <col min="16384" max="16384" width="2.08203125" hidden="1" customWidth="1"/>
  </cols>
  <sheetData>
    <row r="1" spans="1:49" ht="18.649999999999999" customHeight="1" x14ac:dyDescent="0.55000000000000004">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21"/>
      <c r="AO1" s="134"/>
      <c r="AP1" s="134"/>
      <c r="AQ1" s="121"/>
      <c r="AR1" s="121"/>
      <c r="AS1" s="121"/>
      <c r="AT1" s="121"/>
      <c r="AU1" s="121"/>
      <c r="AV1" s="121"/>
      <c r="AW1" s="121"/>
    </row>
    <row r="2" spans="1:49" ht="18.649999999999999" customHeight="1" x14ac:dyDescent="0.55000000000000004">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21"/>
      <c r="AO2" s="134"/>
      <c r="AP2" s="134"/>
      <c r="AQ2" s="121"/>
      <c r="AR2" s="121"/>
      <c r="AS2" s="121"/>
      <c r="AT2" s="121"/>
      <c r="AU2" s="121"/>
      <c r="AV2" s="121"/>
      <c r="AW2" s="121"/>
    </row>
    <row r="3" spans="1:49" ht="18.649999999999999" customHeight="1" x14ac:dyDescent="0.55000000000000004">
      <c r="A3" s="134"/>
      <c r="B3" s="134" t="s">
        <v>247</v>
      </c>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21"/>
      <c r="AR3" s="121"/>
      <c r="AS3" s="121"/>
      <c r="AT3" s="121"/>
      <c r="AU3" s="121"/>
      <c r="AV3" s="121"/>
      <c r="AW3" s="121"/>
    </row>
    <row r="4" spans="1:49" ht="18.649999999999999" customHeight="1" x14ac:dyDescent="0.55000000000000004">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21"/>
      <c r="AR4" s="121"/>
      <c r="AS4" s="121"/>
      <c r="AT4" s="121"/>
      <c r="AU4" s="121"/>
      <c r="AV4" s="121"/>
      <c r="AW4" s="121"/>
    </row>
    <row r="5" spans="1:49" ht="18.649999999999999" customHeight="1" x14ac:dyDescent="0.55000000000000004">
      <c r="A5" s="134"/>
      <c r="B5" s="134"/>
      <c r="C5" s="134"/>
      <c r="D5" s="134"/>
      <c r="E5" s="134"/>
      <c r="F5" s="134"/>
      <c r="G5" s="134"/>
      <c r="H5" s="134"/>
      <c r="I5" s="134"/>
      <c r="J5" s="134"/>
      <c r="K5" s="121"/>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21"/>
      <c r="AR5" s="121"/>
      <c r="AS5" s="121"/>
      <c r="AT5" s="121"/>
      <c r="AU5" s="121"/>
      <c r="AV5" s="121"/>
      <c r="AW5" s="121"/>
    </row>
    <row r="6" spans="1:49" ht="18.649999999999999" customHeight="1" x14ac:dyDescent="0.55000000000000004">
      <c r="A6" s="134"/>
      <c r="B6" s="134"/>
      <c r="C6" s="151" t="s">
        <v>248</v>
      </c>
      <c r="D6" s="151" t="s">
        <v>292</v>
      </c>
      <c r="E6" s="134"/>
      <c r="F6" s="134"/>
      <c r="G6" s="134"/>
      <c r="H6" s="134"/>
      <c r="I6" s="134"/>
      <c r="J6" s="134"/>
      <c r="K6" s="121"/>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21"/>
      <c r="AR6" s="121"/>
      <c r="AS6" s="121"/>
      <c r="AT6" s="121"/>
      <c r="AU6" s="121"/>
      <c r="AV6" s="121"/>
      <c r="AW6" s="121"/>
    </row>
    <row r="7" spans="1:49" ht="18.649999999999999" customHeight="1" x14ac:dyDescent="0.55000000000000004">
      <c r="A7" s="134"/>
      <c r="B7" s="134"/>
      <c r="C7" s="151"/>
      <c r="D7" s="151" t="s">
        <v>293</v>
      </c>
      <c r="E7" s="134"/>
      <c r="F7" s="134"/>
      <c r="G7" s="134"/>
      <c r="H7" s="134"/>
      <c r="I7" s="134"/>
      <c r="J7" s="134"/>
      <c r="K7" s="121"/>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21"/>
      <c r="AR7" s="121"/>
      <c r="AS7" s="121"/>
      <c r="AT7" s="121"/>
      <c r="AU7" s="121"/>
      <c r="AV7" s="121"/>
      <c r="AW7" s="121"/>
    </row>
    <row r="8" spans="1:49" ht="18.649999999999999" customHeight="1" x14ac:dyDescent="0.55000000000000004">
      <c r="A8" s="134"/>
      <c r="B8" s="134"/>
      <c r="C8" s="151"/>
      <c r="D8" s="151"/>
      <c r="E8" s="134"/>
      <c r="F8" s="134"/>
      <c r="G8" s="134"/>
      <c r="H8" s="134"/>
      <c r="I8" s="134"/>
      <c r="J8" s="134"/>
      <c r="K8" s="121"/>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21"/>
      <c r="AR8" s="121"/>
      <c r="AS8" s="121"/>
      <c r="AT8" s="121"/>
      <c r="AU8" s="121"/>
      <c r="AV8" s="121"/>
      <c r="AW8" s="121"/>
    </row>
    <row r="9" spans="1:49" ht="18.649999999999999" customHeight="1" x14ac:dyDescent="0.55000000000000004">
      <c r="A9" s="134"/>
      <c r="B9" s="134"/>
      <c r="C9" s="151"/>
      <c r="D9" s="151" t="s">
        <v>294</v>
      </c>
      <c r="E9" s="134"/>
      <c r="F9" s="134"/>
      <c r="G9" s="134"/>
      <c r="H9" s="134"/>
      <c r="I9" s="134"/>
      <c r="J9" s="134"/>
      <c r="K9" s="121"/>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21"/>
      <c r="AR9" s="121"/>
      <c r="AS9" s="121"/>
      <c r="AT9" s="121"/>
      <c r="AU9" s="121"/>
      <c r="AV9" s="121"/>
      <c r="AW9" s="121"/>
    </row>
    <row r="10" spans="1:49" ht="18.649999999999999" customHeight="1" x14ac:dyDescent="0.55000000000000004">
      <c r="A10" s="134"/>
      <c r="B10" s="134"/>
      <c r="C10" s="151"/>
      <c r="D10" s="151"/>
      <c r="E10" s="134"/>
      <c r="F10" s="134"/>
      <c r="G10" s="134"/>
      <c r="H10" s="134"/>
      <c r="I10" s="134"/>
      <c r="J10" s="134"/>
      <c r="K10" s="121"/>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21"/>
      <c r="AR10" s="121"/>
      <c r="AS10" s="121"/>
      <c r="AT10" s="121"/>
      <c r="AU10" s="121"/>
      <c r="AV10" s="121"/>
      <c r="AW10" s="121"/>
    </row>
    <row r="11" spans="1:49" ht="18.649999999999999" customHeight="1" x14ac:dyDescent="0.55000000000000004">
      <c r="A11" s="134"/>
      <c r="B11" s="134"/>
      <c r="C11" s="151"/>
      <c r="D11" s="151"/>
      <c r="E11" s="134"/>
      <c r="F11" s="134"/>
      <c r="G11" s="134"/>
      <c r="H11" s="134"/>
      <c r="I11" s="134"/>
      <c r="J11" s="134"/>
      <c r="K11" s="121"/>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21"/>
      <c r="AR11" s="121"/>
      <c r="AS11" s="121"/>
      <c r="AT11" s="121"/>
      <c r="AU11" s="121"/>
      <c r="AV11" s="121"/>
      <c r="AW11" s="121"/>
    </row>
    <row r="12" spans="1:49" ht="18.649999999999999" customHeight="1" x14ac:dyDescent="0.55000000000000004">
      <c r="A12" s="134"/>
      <c r="B12" s="134"/>
      <c r="C12" s="151" t="s">
        <v>248</v>
      </c>
      <c r="D12" s="151" t="s">
        <v>249</v>
      </c>
      <c r="E12" s="134"/>
      <c r="F12" s="134"/>
      <c r="G12" s="134"/>
      <c r="H12" s="134"/>
      <c r="I12" s="134"/>
      <c r="J12" s="134"/>
      <c r="K12" s="121"/>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21"/>
      <c r="AR12" s="121"/>
      <c r="AS12" s="121"/>
      <c r="AT12" s="121"/>
      <c r="AU12" s="121"/>
      <c r="AV12" s="121"/>
      <c r="AW12" s="121"/>
    </row>
    <row r="13" spans="1:49" ht="18.649999999999999" customHeight="1" x14ac:dyDescent="0.55000000000000004">
      <c r="A13" s="134"/>
      <c r="B13" s="134"/>
      <c r="C13" s="134"/>
      <c r="D13" s="134" t="s">
        <v>247</v>
      </c>
      <c r="E13" s="134"/>
      <c r="F13" s="134"/>
      <c r="G13" s="134"/>
      <c r="H13" s="134"/>
      <c r="I13" s="134"/>
      <c r="J13" s="134"/>
      <c r="K13" s="121"/>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21"/>
      <c r="AR13" s="121"/>
      <c r="AS13" s="121"/>
      <c r="AT13" s="121"/>
      <c r="AU13" s="121"/>
      <c r="AV13" s="121"/>
      <c r="AW13" s="121"/>
    </row>
    <row r="14" spans="1:49" ht="18.649999999999999" customHeight="1" x14ac:dyDescent="0.55000000000000004">
      <c r="A14" s="134"/>
      <c r="B14" s="121"/>
      <c r="C14" s="121"/>
      <c r="D14" s="134" t="s">
        <v>250</v>
      </c>
      <c r="E14" s="134"/>
      <c r="F14" s="134"/>
      <c r="G14" s="134"/>
      <c r="H14" s="134"/>
      <c r="I14" s="134"/>
      <c r="J14" s="134"/>
      <c r="K14" s="134"/>
      <c r="L14" s="134"/>
      <c r="M14" s="121"/>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21"/>
      <c r="AR14" s="121"/>
      <c r="AS14" s="121"/>
      <c r="AT14" s="121"/>
      <c r="AU14" s="121"/>
      <c r="AV14" s="121"/>
      <c r="AW14" s="121"/>
    </row>
    <row r="15" spans="1:49" ht="18.649999999999999" customHeight="1" x14ac:dyDescent="0.55000000000000004">
      <c r="A15" s="134"/>
      <c r="B15" s="121"/>
      <c r="C15" s="121"/>
      <c r="D15" s="134"/>
      <c r="E15" s="121"/>
      <c r="F15" s="134" t="s">
        <v>324</v>
      </c>
      <c r="G15" s="134"/>
      <c r="H15" s="134"/>
      <c r="I15" s="134"/>
      <c r="J15" s="134"/>
      <c r="K15" s="134"/>
      <c r="L15" s="134"/>
      <c r="M15" s="121"/>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21"/>
      <c r="AR15" s="121"/>
      <c r="AS15" s="121"/>
      <c r="AT15" s="121"/>
      <c r="AU15" s="121"/>
      <c r="AV15" s="121"/>
      <c r="AW15" s="121"/>
    </row>
    <row r="16" spans="1:49" ht="18.649999999999999" customHeight="1" x14ac:dyDescent="0.55000000000000004">
      <c r="A16" s="134"/>
      <c r="B16" s="134"/>
      <c r="C16" s="134"/>
      <c r="D16" s="134"/>
      <c r="E16" s="121"/>
      <c r="F16" s="134"/>
      <c r="G16" s="134"/>
      <c r="H16" s="134"/>
      <c r="I16" s="134"/>
      <c r="J16" s="134"/>
      <c r="K16" s="121"/>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21"/>
      <c r="AR16" s="121"/>
      <c r="AS16" s="121"/>
      <c r="AT16" s="121"/>
      <c r="AU16" s="121"/>
      <c r="AV16" s="121"/>
      <c r="AW16" s="121"/>
    </row>
    <row r="17" spans="1:49" ht="18.649999999999999" customHeight="1" x14ac:dyDescent="0.55000000000000004">
      <c r="A17" s="134"/>
      <c r="B17" s="121"/>
      <c r="C17" s="121"/>
      <c r="D17" s="134" t="s">
        <v>251</v>
      </c>
      <c r="E17" s="121"/>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21"/>
      <c r="AR17" s="121"/>
      <c r="AS17" s="121"/>
      <c r="AT17" s="121"/>
      <c r="AU17" s="121"/>
      <c r="AV17" s="121"/>
      <c r="AW17" s="121"/>
    </row>
    <row r="18" spans="1:49" ht="18.649999999999999" customHeight="1" x14ac:dyDescent="0.55000000000000004">
      <c r="A18" s="134"/>
      <c r="B18" s="121"/>
      <c r="C18" s="121"/>
      <c r="D18" s="134"/>
      <c r="E18" s="121"/>
      <c r="F18" s="134" t="s">
        <v>252</v>
      </c>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21"/>
      <c r="AR18" s="121"/>
      <c r="AS18" s="121"/>
      <c r="AT18" s="121"/>
      <c r="AU18" s="121"/>
      <c r="AV18" s="121"/>
      <c r="AW18" s="121"/>
    </row>
    <row r="19" spans="1:49" ht="18.649999999999999" customHeight="1" x14ac:dyDescent="0.55000000000000004">
      <c r="A19" s="134"/>
      <c r="B19" s="121"/>
      <c r="C19" s="121"/>
      <c r="D19" s="134"/>
      <c r="E19" s="121"/>
      <c r="F19" s="134" t="s">
        <v>254</v>
      </c>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21"/>
      <c r="AR19" s="121"/>
      <c r="AS19" s="121"/>
      <c r="AT19" s="121"/>
      <c r="AU19" s="121"/>
      <c r="AV19" s="121"/>
      <c r="AW19" s="121"/>
    </row>
    <row r="20" spans="1:49" ht="18.649999999999999" customHeight="1" x14ac:dyDescent="0.55000000000000004">
      <c r="A20" s="134"/>
      <c r="B20" s="134"/>
      <c r="C20" s="134"/>
      <c r="D20" s="134"/>
      <c r="E20" s="121"/>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21"/>
      <c r="AR20" s="121"/>
      <c r="AS20" s="121"/>
      <c r="AT20" s="121"/>
      <c r="AU20" s="121"/>
      <c r="AV20" s="121"/>
      <c r="AW20" s="121"/>
    </row>
    <row r="21" spans="1:49" ht="18.649999999999999" customHeight="1" x14ac:dyDescent="0.55000000000000004">
      <c r="A21" s="134"/>
      <c r="B21" s="121"/>
      <c r="C21" s="121"/>
      <c r="D21" s="134" t="s">
        <v>325</v>
      </c>
      <c r="E21" s="121"/>
      <c r="F21" s="134"/>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34"/>
      <c r="AH21" s="134"/>
      <c r="AI21" s="134"/>
      <c r="AJ21" s="134"/>
      <c r="AK21" s="134"/>
      <c r="AL21" s="134"/>
      <c r="AM21" s="134"/>
      <c r="AN21" s="134"/>
      <c r="AO21" s="134"/>
      <c r="AP21" s="134"/>
      <c r="AQ21" s="121"/>
      <c r="AR21" s="121"/>
      <c r="AS21" s="121"/>
      <c r="AT21" s="121"/>
      <c r="AU21" s="121"/>
      <c r="AV21" s="121"/>
      <c r="AW21" s="121"/>
    </row>
    <row r="22" spans="1:49" ht="18.649999999999999" customHeight="1" x14ac:dyDescent="0.55000000000000004">
      <c r="A22" s="134"/>
      <c r="B22" s="121"/>
      <c r="C22" s="121"/>
      <c r="D22" s="134"/>
      <c r="E22" s="121"/>
      <c r="F22" s="134" t="s">
        <v>253</v>
      </c>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34"/>
      <c r="AH22" s="134"/>
      <c r="AI22" s="134"/>
      <c r="AJ22" s="134"/>
      <c r="AK22" s="134"/>
      <c r="AL22" s="134"/>
      <c r="AM22" s="134"/>
      <c r="AN22" s="134"/>
      <c r="AO22" s="134"/>
      <c r="AP22" s="134"/>
      <c r="AQ22" s="121"/>
      <c r="AR22" s="121"/>
      <c r="AS22" s="121"/>
      <c r="AT22" s="121"/>
      <c r="AU22" s="121"/>
      <c r="AV22" s="121"/>
      <c r="AW22" s="121"/>
    </row>
    <row r="23" spans="1:49" ht="18.649999999999999" customHeight="1" x14ac:dyDescent="0.55000000000000004">
      <c r="A23" s="134"/>
      <c r="B23" s="121"/>
      <c r="C23" s="121"/>
      <c r="D23" s="134"/>
      <c r="E23" s="121"/>
      <c r="F23" s="134"/>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34"/>
      <c r="AH23" s="134"/>
      <c r="AI23" s="134"/>
      <c r="AJ23" s="134"/>
      <c r="AK23" s="134"/>
      <c r="AL23" s="134"/>
      <c r="AM23" s="134"/>
      <c r="AN23" s="134"/>
      <c r="AO23" s="134"/>
      <c r="AP23" s="134"/>
      <c r="AQ23" s="121"/>
      <c r="AR23" s="121"/>
      <c r="AS23" s="121"/>
      <c r="AT23" s="121"/>
      <c r="AU23" s="121"/>
      <c r="AV23" s="121"/>
      <c r="AW23" s="121"/>
    </row>
    <row r="24" spans="1:49" ht="18.649999999999999" customHeight="1" x14ac:dyDescent="0.55000000000000004">
      <c r="A24" s="134"/>
      <c r="B24" s="121"/>
      <c r="C24" s="121"/>
      <c r="D24" s="134"/>
      <c r="E24" s="121"/>
      <c r="F24" s="134"/>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34"/>
      <c r="AH24" s="134"/>
      <c r="AI24" s="134"/>
      <c r="AJ24" s="134"/>
      <c r="AK24" s="134"/>
      <c r="AL24" s="134"/>
      <c r="AM24" s="134"/>
      <c r="AN24" s="134"/>
      <c r="AO24" s="134"/>
      <c r="AP24" s="134"/>
      <c r="AQ24" s="121"/>
      <c r="AR24" s="121"/>
      <c r="AS24" s="121"/>
      <c r="AT24" s="121"/>
      <c r="AU24" s="121"/>
      <c r="AV24" s="121"/>
      <c r="AW24" s="121"/>
    </row>
    <row r="25" spans="1:49" ht="18.649999999999999" customHeight="1" x14ac:dyDescent="0.55000000000000004">
      <c r="A25" s="134"/>
      <c r="B25" s="121"/>
      <c r="C25" s="121"/>
      <c r="D25" s="134"/>
      <c r="E25" s="121"/>
      <c r="F25" s="134"/>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34"/>
      <c r="AH25" s="134"/>
      <c r="AI25" s="134"/>
      <c r="AJ25" s="134"/>
      <c r="AK25" s="134"/>
      <c r="AL25" s="134"/>
      <c r="AM25" s="134"/>
      <c r="AN25" s="134"/>
      <c r="AO25" s="134"/>
      <c r="AP25" s="134"/>
      <c r="AQ25" s="121"/>
      <c r="AR25" s="121"/>
      <c r="AS25" s="121"/>
      <c r="AT25" s="121"/>
      <c r="AU25" s="121"/>
      <c r="AV25" s="121"/>
      <c r="AW25" s="121"/>
    </row>
    <row r="26" spans="1:49" ht="18.649999999999999" customHeight="1" x14ac:dyDescent="0.55000000000000004">
      <c r="A26" s="134"/>
      <c r="B26" s="121"/>
      <c r="C26" s="121"/>
      <c r="D26" s="134"/>
      <c r="E26" s="121"/>
      <c r="F26" s="134"/>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34"/>
      <c r="AH26" s="134"/>
      <c r="AI26" s="134"/>
      <c r="AJ26" s="134"/>
      <c r="AK26" s="134"/>
      <c r="AL26" s="134"/>
      <c r="AM26" s="134"/>
      <c r="AN26" s="134"/>
      <c r="AO26" s="134"/>
      <c r="AP26" s="134"/>
      <c r="AQ26" s="121"/>
      <c r="AR26" s="121"/>
      <c r="AS26" s="121"/>
      <c r="AT26" s="121"/>
      <c r="AU26" s="121"/>
      <c r="AV26" s="121"/>
      <c r="AW26" s="121"/>
    </row>
    <row r="27" spans="1:49" ht="18.649999999999999" customHeight="1" x14ac:dyDescent="0.55000000000000004">
      <c r="A27" s="134"/>
      <c r="B27" s="134"/>
      <c r="C27" s="134"/>
      <c r="D27" s="134"/>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34"/>
      <c r="AH27" s="134"/>
      <c r="AI27" s="134"/>
      <c r="AJ27" s="134"/>
      <c r="AK27" s="134"/>
      <c r="AL27" s="134"/>
      <c r="AM27" s="134"/>
      <c r="AN27" s="134"/>
      <c r="AO27" s="134"/>
      <c r="AP27" s="134"/>
      <c r="AQ27" s="121"/>
      <c r="AR27" s="121"/>
      <c r="AS27" s="121"/>
      <c r="AT27" s="121"/>
      <c r="AU27" s="121"/>
      <c r="AV27" s="121"/>
      <c r="AW27" s="121"/>
    </row>
    <row r="28" spans="1:49" ht="18.649999999999999" customHeight="1" x14ac:dyDescent="0.55000000000000004">
      <c r="A28" s="134"/>
      <c r="B28" s="134"/>
      <c r="C28" s="134"/>
      <c r="D28" s="134"/>
      <c r="E28" s="121"/>
      <c r="F28" s="121"/>
      <c r="G28" s="121"/>
      <c r="H28" s="121"/>
      <c r="I28" s="121"/>
      <c r="J28" s="121"/>
      <c r="K28" s="121"/>
      <c r="L28" s="121"/>
      <c r="M28" s="152"/>
      <c r="N28" s="121"/>
      <c r="O28" s="121"/>
      <c r="P28" s="121"/>
      <c r="Q28" s="121"/>
      <c r="R28" s="121"/>
      <c r="S28" s="121"/>
      <c r="T28" s="121"/>
      <c r="U28" s="121"/>
      <c r="V28" s="121"/>
      <c r="W28" s="152"/>
      <c r="X28" s="121"/>
      <c r="Y28" s="121"/>
      <c r="Z28" s="121"/>
      <c r="AA28" s="121"/>
      <c r="AB28" s="121"/>
      <c r="AC28" s="121"/>
      <c r="AD28" s="121"/>
      <c r="AE28" s="121"/>
      <c r="AF28" s="121"/>
      <c r="AG28" s="134"/>
      <c r="AH28" s="134"/>
      <c r="AI28" s="134"/>
      <c r="AJ28" s="134"/>
      <c r="AK28" s="134"/>
      <c r="AL28" s="134"/>
      <c r="AM28" s="134"/>
      <c r="AN28" s="134"/>
      <c r="AO28" s="134"/>
      <c r="AP28" s="134"/>
      <c r="AQ28" s="121"/>
      <c r="AR28" s="121"/>
      <c r="AS28" s="121"/>
      <c r="AT28" s="121"/>
      <c r="AU28" s="121"/>
      <c r="AV28" s="121"/>
      <c r="AW28" s="121"/>
    </row>
    <row r="29" spans="1:49" ht="18.649999999999999" hidden="1" customHeight="1" x14ac:dyDescent="0.55000000000000004"/>
    <row r="30" spans="1:49" ht="18.649999999999999" hidden="1" customHeight="1" x14ac:dyDescent="0.55000000000000004"/>
    <row r="31" spans="1:49" ht="18.649999999999999" hidden="1" customHeight="1" x14ac:dyDescent="0.55000000000000004"/>
    <row r="32" spans="1:49" ht="18.649999999999999" hidden="1" customHeight="1" x14ac:dyDescent="0.55000000000000004"/>
    <row r="33" ht="18.649999999999999" hidden="1" customHeight="1" x14ac:dyDescent="0.55000000000000004"/>
    <row r="34" ht="18.649999999999999" hidden="1" customHeight="1" x14ac:dyDescent="0.55000000000000004"/>
    <row r="35" ht="18.649999999999999" hidden="1" customHeight="1" x14ac:dyDescent="0.55000000000000004"/>
    <row r="36" ht="18.649999999999999" hidden="1" customHeight="1" x14ac:dyDescent="0.55000000000000004"/>
    <row r="37" ht="18.649999999999999" hidden="1" customHeight="1" x14ac:dyDescent="0.55000000000000004"/>
    <row r="38" ht="18.649999999999999" hidden="1" customHeight="1" x14ac:dyDescent="0.55000000000000004"/>
    <row r="39" ht="18.649999999999999" hidden="1" customHeight="1" x14ac:dyDescent="0.55000000000000004"/>
    <row r="40" ht="18.649999999999999" hidden="1" customHeight="1" x14ac:dyDescent="0.55000000000000004"/>
    <row r="41" ht="18.649999999999999" hidden="1" customHeight="1" x14ac:dyDescent="0.55000000000000004"/>
    <row r="42" ht="18.649999999999999" hidden="1" customHeight="1" x14ac:dyDescent="0.55000000000000004"/>
    <row r="43" ht="18.649999999999999" hidden="1" customHeight="1" x14ac:dyDescent="0.55000000000000004"/>
    <row r="44" ht="18.649999999999999" hidden="1" customHeight="1" x14ac:dyDescent="0.55000000000000004"/>
    <row r="45" ht="18.649999999999999" hidden="1" customHeight="1" x14ac:dyDescent="0.55000000000000004"/>
    <row r="46" ht="18.649999999999999" hidden="1" customHeight="1" x14ac:dyDescent="0.55000000000000004"/>
    <row r="47" ht="18.649999999999999" hidden="1" customHeight="1" x14ac:dyDescent="0.55000000000000004"/>
    <row r="48" ht="18.649999999999999" hidden="1" customHeight="1" x14ac:dyDescent="0.55000000000000004"/>
    <row r="49" ht="18.649999999999999" hidden="1" customHeight="1" x14ac:dyDescent="0.55000000000000004"/>
    <row r="50" ht="18.649999999999999" hidden="1" customHeight="1" x14ac:dyDescent="0.55000000000000004"/>
    <row r="51" ht="18.649999999999999" hidden="1" customHeight="1" x14ac:dyDescent="0.55000000000000004"/>
    <row r="52" ht="18.649999999999999" hidden="1" customHeight="1" x14ac:dyDescent="0.55000000000000004"/>
    <row r="53" ht="18.649999999999999" hidden="1" customHeight="1" x14ac:dyDescent="0.55000000000000004"/>
    <row r="54" ht="18.649999999999999" hidden="1" customHeight="1" x14ac:dyDescent="0.55000000000000004"/>
    <row r="55" ht="18.649999999999999" hidden="1" customHeight="1" x14ac:dyDescent="0.55000000000000004"/>
    <row r="56" ht="18.649999999999999" hidden="1" customHeight="1" x14ac:dyDescent="0.55000000000000004"/>
    <row r="57" ht="18.649999999999999" hidden="1" customHeight="1" x14ac:dyDescent="0.55000000000000004"/>
    <row r="58" ht="18.649999999999999" hidden="1" customHeight="1" x14ac:dyDescent="0.55000000000000004"/>
    <row r="59" ht="18.649999999999999" hidden="1" customHeight="1" x14ac:dyDescent="0.55000000000000004"/>
    <row r="60" ht="18.649999999999999" hidden="1" customHeight="1" x14ac:dyDescent="0.55000000000000004"/>
    <row r="61" ht="18.649999999999999" hidden="1" customHeight="1" x14ac:dyDescent="0.55000000000000004"/>
    <row r="62" ht="18.649999999999999" hidden="1" customHeight="1" x14ac:dyDescent="0.55000000000000004"/>
    <row r="63" ht="18.649999999999999" hidden="1" customHeight="1" x14ac:dyDescent="0.55000000000000004"/>
    <row r="64" ht="18.649999999999999" hidden="1" customHeight="1" x14ac:dyDescent="0.55000000000000004"/>
    <row r="65" ht="18.649999999999999" hidden="1" customHeight="1" x14ac:dyDescent="0.55000000000000004"/>
    <row r="66" ht="18.649999999999999" hidden="1" customHeight="1" x14ac:dyDescent="0.55000000000000004"/>
    <row r="67" ht="18.649999999999999" hidden="1" customHeight="1" x14ac:dyDescent="0.55000000000000004"/>
  </sheetData>
  <sheetProtection password="DF61" sheet="1" objects="1" scenarios="1"/>
  <phoneticPr fontId="2"/>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A83E6-0782-4356-A3EF-BFCCC587018C}">
  <sheetPr codeName="Sheet14">
    <tabColor theme="9"/>
  </sheetPr>
  <dimension ref="B1:AA22"/>
  <sheetViews>
    <sheetView workbookViewId="0">
      <pane xSplit="2" ySplit="2" topLeftCell="C3" activePane="bottomRight" state="frozen"/>
      <selection activeCell="P18" sqref="P18:X18"/>
      <selection pane="topRight" activeCell="P18" sqref="P18:X18"/>
      <selection pane="bottomLeft" activeCell="P18" sqref="P18:X18"/>
      <selection pane="bottomRight" activeCell="P18" sqref="P18:X18"/>
    </sheetView>
  </sheetViews>
  <sheetFormatPr defaultRowHeight="18" x14ac:dyDescent="0.55000000000000004"/>
  <cols>
    <col min="1" max="1" width="2.1640625" customWidth="1"/>
    <col min="2" max="2" width="5.5" bestFit="1" customWidth="1"/>
    <col min="3" max="3" width="10.1640625" bestFit="1" customWidth="1"/>
    <col min="4" max="4" width="15.08203125" bestFit="1" customWidth="1"/>
    <col min="5" max="5" width="3.1640625" bestFit="1" customWidth="1"/>
    <col min="6" max="6" width="12.5" customWidth="1"/>
    <col min="7" max="7" width="3.1640625" bestFit="1" customWidth="1"/>
    <col min="8" max="8" width="5.1640625" bestFit="1" customWidth="1"/>
    <col min="9" max="9" width="2.6640625" bestFit="1" customWidth="1"/>
    <col min="10" max="10" width="9.5" bestFit="1" customWidth="1"/>
    <col min="11" max="11" width="2.6640625" customWidth="1"/>
    <col min="12" max="12" width="5" bestFit="1" customWidth="1"/>
    <col min="13" max="13" width="2.6640625" customWidth="1"/>
    <col min="14" max="14" width="9" bestFit="1" customWidth="1"/>
    <col min="15" max="15" width="3.1640625" bestFit="1" customWidth="1"/>
    <col min="16" max="16" width="9" bestFit="1" customWidth="1"/>
    <col min="17" max="17" width="2.6640625" bestFit="1" customWidth="1"/>
    <col min="19" max="19" width="3.1640625" bestFit="1" customWidth="1"/>
    <col min="21" max="21" width="2.6640625" bestFit="1" customWidth="1"/>
    <col min="22" max="22" width="12.58203125" customWidth="1"/>
    <col min="23" max="23" width="3.1640625" bestFit="1" customWidth="1"/>
    <col min="25" max="25" width="2.1640625" bestFit="1" customWidth="1"/>
    <col min="26" max="26" width="13" bestFit="1" customWidth="1"/>
    <col min="27" max="27" width="3.1640625" customWidth="1"/>
  </cols>
  <sheetData>
    <row r="1" spans="2:27" x14ac:dyDescent="0.55000000000000004">
      <c r="B1" t="s">
        <v>172</v>
      </c>
    </row>
    <row r="2" spans="2:27" x14ac:dyDescent="0.55000000000000004">
      <c r="B2" s="85">
        <v>2303</v>
      </c>
      <c r="F2" s="275"/>
      <c r="G2" s="275"/>
      <c r="H2" s="275"/>
      <c r="N2" s="275"/>
      <c r="O2" s="275"/>
      <c r="P2" s="275"/>
      <c r="R2" s="275"/>
      <c r="S2" s="275"/>
      <c r="T2" s="275"/>
      <c r="V2" s="275"/>
      <c r="W2" s="275"/>
      <c r="X2" s="275"/>
    </row>
    <row r="3" spans="2:27" x14ac:dyDescent="0.55000000000000004">
      <c r="C3" s="69"/>
      <c r="D3" s="71" t="s">
        <v>182</v>
      </c>
      <c r="E3" s="71"/>
      <c r="F3" s="276" t="s">
        <v>181</v>
      </c>
      <c r="G3" s="276"/>
      <c r="H3" s="276"/>
      <c r="I3" s="71"/>
      <c r="J3" s="276" t="s">
        <v>181</v>
      </c>
      <c r="K3" s="276"/>
      <c r="L3" s="276"/>
      <c r="M3" s="71"/>
      <c r="N3" s="276" t="s">
        <v>181</v>
      </c>
      <c r="O3" s="276"/>
      <c r="P3" s="276"/>
      <c r="Q3" s="71"/>
      <c r="R3" s="276" t="s">
        <v>181</v>
      </c>
      <c r="S3" s="276"/>
      <c r="T3" s="276"/>
      <c r="U3" s="71"/>
      <c r="V3" s="276" t="s">
        <v>182</v>
      </c>
      <c r="W3" s="276"/>
      <c r="X3" s="276"/>
      <c r="Y3" s="71"/>
      <c r="Z3" s="71" t="s">
        <v>181</v>
      </c>
      <c r="AA3" s="60"/>
    </row>
    <row r="4" spans="2:27" x14ac:dyDescent="0.55000000000000004">
      <c r="C4" s="72"/>
      <c r="D4" s="74" t="s">
        <v>190</v>
      </c>
      <c r="E4" s="74"/>
      <c r="F4" s="272" t="s">
        <v>7</v>
      </c>
      <c r="G4" s="272"/>
      <c r="H4" s="272"/>
      <c r="I4" s="74"/>
      <c r="J4" s="272" t="s">
        <v>210</v>
      </c>
      <c r="K4" s="272"/>
      <c r="L4" s="272"/>
      <c r="M4" s="74"/>
      <c r="N4" s="272" t="s">
        <v>20</v>
      </c>
      <c r="O4" s="272"/>
      <c r="P4" s="272"/>
      <c r="Q4" s="74"/>
      <c r="R4" s="272" t="s">
        <v>165</v>
      </c>
      <c r="S4" s="272"/>
      <c r="T4" s="272"/>
      <c r="U4" s="74"/>
      <c r="V4" s="272" t="s">
        <v>173</v>
      </c>
      <c r="W4" s="272"/>
      <c r="X4" s="272"/>
      <c r="Y4" s="74"/>
      <c r="Z4" s="74" t="s">
        <v>174</v>
      </c>
      <c r="AA4" s="63"/>
    </row>
    <row r="5" spans="2:27" x14ac:dyDescent="0.55000000000000004">
      <c r="C5" s="72" t="s">
        <v>183</v>
      </c>
      <c r="D5" s="68">
        <f>ROUNDDOWN(SUM(F5,J5,N5,R5,V5,)-Z5,0)</f>
        <v>-55</v>
      </c>
      <c r="E5" s="62" t="s">
        <v>168</v>
      </c>
      <c r="F5" s="281">
        <f>IF(B2&gt;2303,F6,IF(D10+D11=0,(F10*H10)/2,F10*H10))</f>
        <v>0</v>
      </c>
      <c r="G5" s="281"/>
      <c r="H5" s="281"/>
      <c r="I5" s="62" t="s">
        <v>164</v>
      </c>
      <c r="J5" s="278">
        <f>IF(B2&gt;2303,J6,IF(D10+D11=0,J11*L11,IF(D9&lt;85,ROUNDDOWN(J10*L10,2),IF(D9=85,ROUNDDOWN(J11*L11,2),ROUNDDOWN(J12*L12,2)))))</f>
        <v>0</v>
      </c>
      <c r="K5" s="279"/>
      <c r="L5" s="280"/>
      <c r="M5" s="62" t="s">
        <v>164</v>
      </c>
      <c r="N5" s="273">
        <f>IF(B2&gt;2303,N6,N10*P10+N11*P11)</f>
        <v>0</v>
      </c>
      <c r="O5" s="273"/>
      <c r="P5" s="273"/>
      <c r="Q5" s="62" t="s">
        <v>164</v>
      </c>
      <c r="R5" s="273">
        <f>R10*T10</f>
        <v>0</v>
      </c>
      <c r="S5" s="273"/>
      <c r="T5" s="273"/>
      <c r="U5" s="62" t="s">
        <v>164</v>
      </c>
      <c r="V5" s="274">
        <f>ROUNDDOWN(V10*X10,0)</f>
        <v>0</v>
      </c>
      <c r="W5" s="274"/>
      <c r="X5" s="274"/>
      <c r="Y5" s="62" t="s">
        <v>142</v>
      </c>
      <c r="Z5" s="67">
        <f>IF(D12=1,'old rate'!BD23,"")</f>
        <v>55</v>
      </c>
      <c r="AA5" s="63"/>
    </row>
    <row r="6" spans="2:27" x14ac:dyDescent="0.55000000000000004">
      <c r="C6" s="72" t="s">
        <v>184</v>
      </c>
      <c r="D6" s="68">
        <f>ROUNDDOWN(SUM(F6,J6,N6,R6,V6,)-Z6,0)</f>
        <v>-55</v>
      </c>
      <c r="E6" s="62" t="s">
        <v>168</v>
      </c>
      <c r="F6" s="281">
        <f>IF(D10+D11=0,(F14*H14)/2,F14*H14)</f>
        <v>0</v>
      </c>
      <c r="G6" s="281"/>
      <c r="H6" s="281"/>
      <c r="I6" s="62" t="s">
        <v>164</v>
      </c>
      <c r="J6" s="278">
        <f>IF(D10+D11=0,J15*L15,IF(D9&lt;85,ROUNDDOWN(J14*L14,2),IF(D9=85,ROUNDDOWN(J15*L15,2),ROUNDDOWN(J16*L16,2))))</f>
        <v>0</v>
      </c>
      <c r="K6" s="279"/>
      <c r="L6" s="280"/>
      <c r="M6" s="62" t="s">
        <v>164</v>
      </c>
      <c r="N6" s="273">
        <f>N14*P14+N15*P15</f>
        <v>0</v>
      </c>
      <c r="O6" s="273"/>
      <c r="P6" s="273"/>
      <c r="Q6" s="62" t="s">
        <v>164</v>
      </c>
      <c r="R6" s="273">
        <f>R14*T14</f>
        <v>0</v>
      </c>
      <c r="S6" s="273"/>
      <c r="T6" s="273"/>
      <c r="U6" s="62" t="s">
        <v>164</v>
      </c>
      <c r="V6" s="274">
        <f>ROUNDDOWN(V14*X14,0)</f>
        <v>0</v>
      </c>
      <c r="W6" s="274"/>
      <c r="X6" s="274"/>
      <c r="Y6" s="62" t="s">
        <v>142</v>
      </c>
      <c r="Z6" s="67">
        <f>IF(D12=1,'old rate'!BD23,"")</f>
        <v>55</v>
      </c>
      <c r="AA6" s="63"/>
    </row>
    <row r="7" spans="2:27" x14ac:dyDescent="0.55000000000000004">
      <c r="C7" s="72" t="s">
        <v>175</v>
      </c>
      <c r="D7" s="61" t="s">
        <v>36</v>
      </c>
      <c r="E7" s="62"/>
      <c r="F7" s="75"/>
      <c r="G7" s="75"/>
      <c r="H7" s="75"/>
      <c r="I7" s="62"/>
      <c r="J7" s="62"/>
      <c r="K7" s="62"/>
      <c r="L7" s="62"/>
      <c r="M7" s="62"/>
      <c r="N7" s="75"/>
      <c r="O7" s="75"/>
      <c r="P7" s="75"/>
      <c r="Q7" s="62"/>
      <c r="R7" s="75"/>
      <c r="S7" s="75"/>
      <c r="T7" s="75"/>
      <c r="U7" s="62"/>
      <c r="V7" s="76"/>
      <c r="W7" s="76"/>
      <c r="X7" s="76"/>
      <c r="Y7" s="62"/>
      <c r="Z7" s="61"/>
      <c r="AA7" s="63"/>
    </row>
    <row r="8" spans="2:27" x14ac:dyDescent="0.55000000000000004">
      <c r="C8" s="72" t="s">
        <v>206</v>
      </c>
      <c r="D8" s="83">
        <f>試算諸元入力!$N$10</f>
        <v>0</v>
      </c>
      <c r="E8" s="62"/>
      <c r="F8" s="62"/>
      <c r="G8" s="62"/>
      <c r="H8" s="62"/>
      <c r="I8" s="62"/>
      <c r="J8" s="62"/>
      <c r="K8" s="62"/>
      <c r="L8" s="62"/>
      <c r="M8" s="62"/>
      <c r="N8" s="62"/>
      <c r="O8" s="62"/>
      <c r="P8" s="62"/>
      <c r="Q8" s="62"/>
      <c r="R8" s="62"/>
      <c r="S8" s="62"/>
      <c r="T8" s="62"/>
      <c r="U8" s="62"/>
      <c r="V8" s="62"/>
      <c r="W8" s="62"/>
      <c r="X8" s="62"/>
      <c r="Y8" s="62"/>
      <c r="Z8" s="62"/>
      <c r="AA8" s="63"/>
    </row>
    <row r="9" spans="2:27" ht="36" x14ac:dyDescent="0.55000000000000004">
      <c r="C9" s="72" t="s">
        <v>207</v>
      </c>
      <c r="D9" s="83">
        <f>試算諸元入力!N11</f>
        <v>0</v>
      </c>
      <c r="E9" s="269" t="s">
        <v>188</v>
      </c>
      <c r="F9" s="58" t="s">
        <v>169</v>
      </c>
      <c r="G9" s="58"/>
      <c r="H9" s="58" t="s">
        <v>171</v>
      </c>
      <c r="I9" s="58"/>
      <c r="J9" s="58"/>
      <c r="K9" s="58"/>
      <c r="L9" s="58"/>
      <c r="M9" s="58"/>
      <c r="N9" s="59" t="s">
        <v>185</v>
      </c>
      <c r="O9" s="58"/>
      <c r="P9" s="59" t="s">
        <v>180</v>
      </c>
      <c r="Q9" s="58"/>
      <c r="R9" s="59" t="s">
        <v>170</v>
      </c>
      <c r="S9" s="58"/>
      <c r="T9" s="59" t="s">
        <v>186</v>
      </c>
      <c r="U9" s="58"/>
      <c r="V9" s="59" t="s">
        <v>187</v>
      </c>
      <c r="W9" s="58"/>
      <c r="X9" s="59" t="s">
        <v>186</v>
      </c>
      <c r="Y9" s="58"/>
      <c r="Z9" s="60"/>
      <c r="AA9" s="63"/>
    </row>
    <row r="10" spans="2:27" x14ac:dyDescent="0.55000000000000004">
      <c r="C10" s="72" t="s">
        <v>208</v>
      </c>
      <c r="D10" s="83">
        <f>試算諸元入力!N20</f>
        <v>0</v>
      </c>
      <c r="E10" s="270"/>
      <c r="F10" s="101">
        <f>'old rate'!BL5</f>
        <v>1122</v>
      </c>
      <c r="G10" s="79" t="s">
        <v>166</v>
      </c>
      <c r="H10" s="98">
        <f>D8</f>
        <v>0</v>
      </c>
      <c r="I10" s="79"/>
      <c r="J10" s="79">
        <f>F10*H10</f>
        <v>0</v>
      </c>
      <c r="K10" s="79" t="s">
        <v>166</v>
      </c>
      <c r="L10" s="106">
        <v>0.05</v>
      </c>
      <c r="M10" s="79"/>
      <c r="N10" s="79">
        <f>'old rate'!BL6</f>
        <v>17.37</v>
      </c>
      <c r="O10" s="79" t="s">
        <v>166</v>
      </c>
      <c r="P10" s="98">
        <f>IF(D10="",0,D10)</f>
        <v>0</v>
      </c>
      <c r="Q10" s="79"/>
      <c r="R10" s="61">
        <f>fuel!W22</f>
        <v>-1.87</v>
      </c>
      <c r="S10" s="79" t="s">
        <v>166</v>
      </c>
      <c r="T10" s="98">
        <f>D10+D11</f>
        <v>0</v>
      </c>
      <c r="U10" s="79"/>
      <c r="V10" s="61">
        <f>fuel!B22</f>
        <v>3.45</v>
      </c>
      <c r="W10" s="79" t="s">
        <v>166</v>
      </c>
      <c r="X10" s="98">
        <f>D10+D11</f>
        <v>0</v>
      </c>
      <c r="Y10" s="79"/>
      <c r="Z10" s="94"/>
      <c r="AA10" s="63"/>
    </row>
    <row r="11" spans="2:27" x14ac:dyDescent="0.55000000000000004">
      <c r="C11" s="72" t="s">
        <v>209</v>
      </c>
      <c r="D11" s="83">
        <f>試算諸元入力!N21</f>
        <v>0</v>
      </c>
      <c r="E11" s="270"/>
      <c r="F11" s="101"/>
      <c r="G11" s="79"/>
      <c r="H11" s="106"/>
      <c r="I11" s="79"/>
      <c r="J11" s="79">
        <f>F10*H10</f>
        <v>0</v>
      </c>
      <c r="K11" s="79" t="s">
        <v>166</v>
      </c>
      <c r="L11" s="106">
        <v>0</v>
      </c>
      <c r="M11" s="79"/>
      <c r="N11" s="79">
        <f>'old rate'!BL7</f>
        <v>15.8</v>
      </c>
      <c r="O11" s="79" t="s">
        <v>166</v>
      </c>
      <c r="P11" s="98">
        <f>IF(D11="",0,D11)</f>
        <v>0</v>
      </c>
      <c r="Q11" s="79"/>
      <c r="R11" s="79"/>
      <c r="S11" s="79"/>
      <c r="T11" s="98"/>
      <c r="U11" s="79"/>
      <c r="V11" s="79"/>
      <c r="W11" s="62"/>
      <c r="X11" s="88"/>
      <c r="Y11" s="92"/>
      <c r="Z11" s="94"/>
      <c r="AA11" s="63"/>
    </row>
    <row r="12" spans="2:27" x14ac:dyDescent="0.55000000000000004">
      <c r="C12" s="72" t="s">
        <v>174</v>
      </c>
      <c r="D12" s="83">
        <v>1</v>
      </c>
      <c r="E12" s="271"/>
      <c r="F12" s="102"/>
      <c r="G12" s="82"/>
      <c r="H12" s="107"/>
      <c r="I12" s="82"/>
      <c r="J12" s="82">
        <f>F10*H10</f>
        <v>0</v>
      </c>
      <c r="K12" s="82" t="s">
        <v>166</v>
      </c>
      <c r="L12" s="106">
        <v>-0.05</v>
      </c>
      <c r="M12" s="82"/>
      <c r="N12" s="82"/>
      <c r="O12" s="82"/>
      <c r="P12" s="99"/>
      <c r="Q12" s="82"/>
      <c r="R12" s="82"/>
      <c r="S12" s="82"/>
      <c r="T12" s="99"/>
      <c r="U12" s="82"/>
      <c r="V12" s="82"/>
      <c r="W12" s="64"/>
      <c r="X12" s="87"/>
      <c r="Y12" s="93"/>
      <c r="Z12" s="94"/>
      <c r="AA12" s="63"/>
    </row>
    <row r="13" spans="2:27" ht="36" x14ac:dyDescent="0.55000000000000004">
      <c r="E13" s="269" t="s">
        <v>189</v>
      </c>
      <c r="F13" s="103" t="s">
        <v>169</v>
      </c>
      <c r="G13" s="81"/>
      <c r="H13" s="100" t="s">
        <v>171</v>
      </c>
      <c r="I13" s="81"/>
      <c r="J13" s="81"/>
      <c r="K13" s="81"/>
      <c r="L13" s="81"/>
      <c r="M13" s="81"/>
      <c r="N13" s="96" t="s">
        <v>185</v>
      </c>
      <c r="O13" s="81"/>
      <c r="P13" s="112" t="s">
        <v>180</v>
      </c>
      <c r="Q13" s="81"/>
      <c r="R13" s="96" t="s">
        <v>170</v>
      </c>
      <c r="S13" s="81"/>
      <c r="T13" s="112" t="s">
        <v>186</v>
      </c>
      <c r="U13" s="81"/>
      <c r="V13" s="96" t="s">
        <v>187</v>
      </c>
      <c r="W13" s="81"/>
      <c r="X13" s="112" t="s">
        <v>186</v>
      </c>
      <c r="Y13" s="81"/>
      <c r="Z13" s="97"/>
      <c r="AA13" s="63"/>
    </row>
    <row r="14" spans="2:27" x14ac:dyDescent="0.55000000000000004">
      <c r="E14" s="270"/>
      <c r="F14" s="104">
        <f>'new rate'!BL5</f>
        <v>1138.46</v>
      </c>
      <c r="G14" s="79" t="s">
        <v>166</v>
      </c>
      <c r="H14" s="98">
        <f>D8</f>
        <v>0</v>
      </c>
      <c r="I14" s="79"/>
      <c r="J14" s="79">
        <f>F14*H14</f>
        <v>0</v>
      </c>
      <c r="K14" s="79" t="s">
        <v>166</v>
      </c>
      <c r="L14" s="106">
        <v>0.05</v>
      </c>
      <c r="M14" s="79"/>
      <c r="N14" s="79">
        <f>'new rate'!BL6</f>
        <v>17.399999999999999</v>
      </c>
      <c r="O14" s="79" t="s">
        <v>166</v>
      </c>
      <c r="P14" s="98">
        <f>IF(D10="",0,D10)</f>
        <v>0</v>
      </c>
      <c r="Q14" s="79"/>
      <c r="R14" s="61">
        <f>fuel!W22</f>
        <v>-1.87</v>
      </c>
      <c r="S14" s="79" t="s">
        <v>166</v>
      </c>
      <c r="T14" s="98">
        <f>D10+D11</f>
        <v>0</v>
      </c>
      <c r="U14" s="79"/>
      <c r="V14" s="61">
        <f>fuel!B22</f>
        <v>3.45</v>
      </c>
      <c r="W14" s="79" t="s">
        <v>166</v>
      </c>
      <c r="X14" s="98">
        <f>D10+D11</f>
        <v>0</v>
      </c>
      <c r="Y14" s="79"/>
      <c r="Z14" s="94"/>
      <c r="AA14" s="63"/>
    </row>
    <row r="15" spans="2:27" x14ac:dyDescent="0.55000000000000004">
      <c r="E15" s="270"/>
      <c r="F15" s="104"/>
      <c r="G15" s="79"/>
      <c r="H15" s="106"/>
      <c r="I15" s="79"/>
      <c r="J15" s="79">
        <f>F14*H14</f>
        <v>0</v>
      </c>
      <c r="K15" s="79" t="s">
        <v>166</v>
      </c>
      <c r="L15" s="106">
        <v>0</v>
      </c>
      <c r="M15" s="79"/>
      <c r="N15" s="79">
        <f>'new rate'!BL7</f>
        <v>15.83</v>
      </c>
      <c r="O15" s="79" t="s">
        <v>166</v>
      </c>
      <c r="P15" s="98">
        <f>IF(D11="",0,D11)</f>
        <v>0</v>
      </c>
      <c r="Q15" s="79"/>
      <c r="R15" s="79"/>
      <c r="S15" s="79"/>
      <c r="T15" s="98"/>
      <c r="U15" s="79"/>
      <c r="V15" s="79"/>
      <c r="W15" s="62"/>
      <c r="X15" s="88"/>
      <c r="Y15" s="92"/>
      <c r="Z15" s="94"/>
      <c r="AA15" s="63"/>
    </row>
    <row r="16" spans="2:27" x14ac:dyDescent="0.55000000000000004">
      <c r="E16" s="271"/>
      <c r="F16" s="105"/>
      <c r="G16" s="82"/>
      <c r="H16" s="107"/>
      <c r="I16" s="82"/>
      <c r="J16" s="82">
        <f>F14*H14</f>
        <v>0</v>
      </c>
      <c r="K16" s="82" t="s">
        <v>166</v>
      </c>
      <c r="L16" s="107">
        <v>-0.05</v>
      </c>
      <c r="M16" s="82"/>
      <c r="N16" s="82"/>
      <c r="O16" s="82"/>
      <c r="P16" s="82"/>
      <c r="Q16" s="82"/>
      <c r="R16" s="82"/>
      <c r="S16" s="82"/>
      <c r="T16" s="99"/>
      <c r="U16" s="82"/>
      <c r="V16" s="82"/>
      <c r="W16" s="64"/>
      <c r="X16" s="64"/>
      <c r="Y16" s="93"/>
      <c r="Z16" s="95"/>
      <c r="AA16" s="63"/>
    </row>
    <row r="17" spans="3:27" x14ac:dyDescent="0.55000000000000004">
      <c r="E17" s="78"/>
      <c r="F17" s="64"/>
      <c r="G17" s="64"/>
      <c r="H17" s="64"/>
      <c r="I17" s="64"/>
      <c r="J17" s="64"/>
      <c r="K17" s="64"/>
      <c r="L17" s="64"/>
      <c r="M17" s="64"/>
      <c r="N17" s="64"/>
      <c r="O17" s="64"/>
      <c r="P17" s="64"/>
      <c r="Q17" s="64"/>
      <c r="R17" s="64"/>
      <c r="S17" s="64"/>
      <c r="T17" s="64"/>
      <c r="U17" s="64"/>
      <c r="V17" s="64"/>
      <c r="W17" s="64"/>
      <c r="X17" s="64"/>
      <c r="Y17" s="64"/>
      <c r="Z17" s="64"/>
      <c r="AA17" s="65"/>
    </row>
    <row r="18" spans="3:27" ht="36" x14ac:dyDescent="0.55000000000000004">
      <c r="C18" s="108" t="s">
        <v>213</v>
      </c>
      <c r="D18" s="109">
        <v>300</v>
      </c>
    </row>
    <row r="19" spans="3:27" x14ac:dyDescent="0.55000000000000004">
      <c r="C19" s="72" t="s">
        <v>214</v>
      </c>
      <c r="D19" s="63">
        <f>IF(D18="",0,ROUND(D18*D21/(D21+D22),0))</f>
        <v>290</v>
      </c>
    </row>
    <row r="20" spans="3:27" x14ac:dyDescent="0.55000000000000004">
      <c r="C20" s="72" t="s">
        <v>215</v>
      </c>
      <c r="D20" s="63">
        <f>IF(D18="",0,D18-D19)</f>
        <v>10</v>
      </c>
    </row>
    <row r="21" spans="3:27" x14ac:dyDescent="0.55000000000000004">
      <c r="C21" s="72" t="s">
        <v>211</v>
      </c>
      <c r="D21" s="110">
        <v>29</v>
      </c>
    </row>
    <row r="22" spans="3:27" x14ac:dyDescent="0.55000000000000004">
      <c r="C22" s="77" t="s">
        <v>212</v>
      </c>
      <c r="D22" s="111">
        <v>1</v>
      </c>
    </row>
  </sheetData>
  <mergeCells count="26">
    <mergeCell ref="V6:X6"/>
    <mergeCell ref="E9:E12"/>
    <mergeCell ref="E13:E16"/>
    <mergeCell ref="J6:L6"/>
    <mergeCell ref="F4:H4"/>
    <mergeCell ref="N4:P4"/>
    <mergeCell ref="R4:T4"/>
    <mergeCell ref="F6:H6"/>
    <mergeCell ref="N6:P6"/>
    <mergeCell ref="R6:T6"/>
    <mergeCell ref="V4:X4"/>
    <mergeCell ref="F5:H5"/>
    <mergeCell ref="N5:P5"/>
    <mergeCell ref="R5:T5"/>
    <mergeCell ref="V5:X5"/>
    <mergeCell ref="J4:L4"/>
    <mergeCell ref="J5:L5"/>
    <mergeCell ref="F2:H2"/>
    <mergeCell ref="N2:P2"/>
    <mergeCell ref="R2:T2"/>
    <mergeCell ref="V2:X2"/>
    <mergeCell ref="F3:H3"/>
    <mergeCell ref="N3:P3"/>
    <mergeCell ref="R3:T3"/>
    <mergeCell ref="V3:X3"/>
    <mergeCell ref="J3:L3"/>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D76E-4889-454F-8B47-201E93986C4D}">
  <sheetPr codeName="Sheet3"/>
  <dimension ref="A1:I50"/>
  <sheetViews>
    <sheetView workbookViewId="0">
      <selection activeCell="P18" sqref="P18:X18"/>
    </sheetView>
  </sheetViews>
  <sheetFormatPr defaultRowHeight="18" x14ac:dyDescent="0.55000000000000004"/>
  <cols>
    <col min="1" max="1" width="10.1640625" bestFit="1" customWidth="1"/>
    <col min="2" max="3" width="11" bestFit="1" customWidth="1"/>
    <col min="5" max="5" width="19.1640625" bestFit="1" customWidth="1"/>
  </cols>
  <sheetData>
    <row r="1" spans="1:9" x14ac:dyDescent="0.55000000000000004">
      <c r="A1" t="s">
        <v>233</v>
      </c>
      <c r="B1" t="s">
        <v>236</v>
      </c>
      <c r="C1" t="s">
        <v>104</v>
      </c>
      <c r="D1" t="s">
        <v>234</v>
      </c>
      <c r="E1" t="s">
        <v>235</v>
      </c>
      <c r="F1" t="s">
        <v>36</v>
      </c>
      <c r="H1" t="s">
        <v>174</v>
      </c>
    </row>
    <row r="2" spans="1:9" x14ac:dyDescent="0.55000000000000004">
      <c r="A2" t="s">
        <v>176</v>
      </c>
      <c r="B2">
        <v>10</v>
      </c>
      <c r="C2">
        <v>1</v>
      </c>
      <c r="D2">
        <v>1</v>
      </c>
      <c r="E2">
        <v>1</v>
      </c>
      <c r="F2">
        <v>1</v>
      </c>
      <c r="I2" t="s">
        <v>318</v>
      </c>
    </row>
    <row r="3" spans="1:9" x14ac:dyDescent="0.55000000000000004">
      <c r="A3" t="s">
        <v>177</v>
      </c>
      <c r="B3">
        <v>15</v>
      </c>
      <c r="C3">
        <v>2</v>
      </c>
      <c r="D3">
        <v>2</v>
      </c>
      <c r="E3">
        <v>2</v>
      </c>
      <c r="F3">
        <v>2</v>
      </c>
      <c r="I3" t="s">
        <v>319</v>
      </c>
    </row>
    <row r="4" spans="1:9" x14ac:dyDescent="0.55000000000000004">
      <c r="A4" t="s">
        <v>234</v>
      </c>
      <c r="B4">
        <v>20</v>
      </c>
      <c r="C4">
        <v>3</v>
      </c>
      <c r="D4">
        <v>3</v>
      </c>
      <c r="E4">
        <v>3</v>
      </c>
      <c r="F4">
        <v>3</v>
      </c>
      <c r="I4" t="s">
        <v>319</v>
      </c>
    </row>
    <row r="5" spans="1:9" x14ac:dyDescent="0.55000000000000004">
      <c r="A5" t="s">
        <v>237</v>
      </c>
      <c r="B5">
        <v>30</v>
      </c>
      <c r="C5">
        <v>4</v>
      </c>
      <c r="D5">
        <v>4</v>
      </c>
      <c r="E5">
        <v>4</v>
      </c>
      <c r="F5">
        <v>4</v>
      </c>
      <c r="I5" t="s">
        <v>319</v>
      </c>
    </row>
    <row r="6" spans="1:9" x14ac:dyDescent="0.55000000000000004">
      <c r="A6" t="s">
        <v>36</v>
      </c>
      <c r="B6">
        <v>40</v>
      </c>
      <c r="C6">
        <v>5</v>
      </c>
      <c r="D6">
        <v>5</v>
      </c>
      <c r="E6">
        <v>5</v>
      </c>
      <c r="F6">
        <v>5</v>
      </c>
      <c r="I6" t="s">
        <v>320</v>
      </c>
    </row>
    <row r="7" spans="1:9" x14ac:dyDescent="0.55000000000000004">
      <c r="B7">
        <v>50</v>
      </c>
      <c r="C7">
        <v>6</v>
      </c>
      <c r="D7">
        <v>6</v>
      </c>
      <c r="E7">
        <v>6</v>
      </c>
      <c r="F7">
        <v>6</v>
      </c>
    </row>
    <row r="8" spans="1:9" x14ac:dyDescent="0.55000000000000004">
      <c r="B8">
        <v>60</v>
      </c>
      <c r="C8">
        <v>7</v>
      </c>
      <c r="D8">
        <v>7</v>
      </c>
      <c r="E8">
        <v>7</v>
      </c>
      <c r="F8">
        <v>7</v>
      </c>
    </row>
    <row r="9" spans="1:9" x14ac:dyDescent="0.55000000000000004">
      <c r="C9">
        <v>8</v>
      </c>
      <c r="D9">
        <v>8</v>
      </c>
      <c r="E9">
        <v>8</v>
      </c>
      <c r="F9">
        <v>8</v>
      </c>
    </row>
    <row r="10" spans="1:9" x14ac:dyDescent="0.55000000000000004">
      <c r="C10">
        <v>9</v>
      </c>
      <c r="D10">
        <v>9</v>
      </c>
      <c r="E10">
        <v>9</v>
      </c>
      <c r="F10">
        <v>9</v>
      </c>
    </row>
    <row r="11" spans="1:9" x14ac:dyDescent="0.55000000000000004">
      <c r="C11">
        <v>10</v>
      </c>
      <c r="D11">
        <v>10</v>
      </c>
      <c r="E11">
        <v>10</v>
      </c>
      <c r="F11">
        <v>10</v>
      </c>
    </row>
    <row r="12" spans="1:9" x14ac:dyDescent="0.55000000000000004">
      <c r="C12">
        <v>11</v>
      </c>
      <c r="D12">
        <v>11</v>
      </c>
      <c r="E12">
        <v>11</v>
      </c>
      <c r="F12">
        <v>11</v>
      </c>
    </row>
    <row r="13" spans="1:9" x14ac:dyDescent="0.55000000000000004">
      <c r="C13">
        <v>12</v>
      </c>
      <c r="D13">
        <v>12</v>
      </c>
      <c r="E13">
        <v>12</v>
      </c>
      <c r="F13">
        <v>12</v>
      </c>
    </row>
    <row r="14" spans="1:9" x14ac:dyDescent="0.55000000000000004">
      <c r="C14">
        <v>13</v>
      </c>
      <c r="D14">
        <v>13</v>
      </c>
      <c r="E14">
        <v>13</v>
      </c>
      <c r="F14">
        <v>13</v>
      </c>
    </row>
    <row r="15" spans="1:9" x14ac:dyDescent="0.55000000000000004">
      <c r="C15">
        <v>14</v>
      </c>
      <c r="D15">
        <v>14</v>
      </c>
      <c r="E15">
        <v>14</v>
      </c>
      <c r="F15">
        <v>14</v>
      </c>
    </row>
    <row r="16" spans="1:9" x14ac:dyDescent="0.55000000000000004">
      <c r="C16">
        <v>15</v>
      </c>
      <c r="D16">
        <v>15</v>
      </c>
      <c r="E16">
        <v>15</v>
      </c>
      <c r="F16">
        <v>15</v>
      </c>
    </row>
    <row r="17" spans="3:6" x14ac:dyDescent="0.55000000000000004">
      <c r="C17">
        <v>16</v>
      </c>
      <c r="D17">
        <v>16</v>
      </c>
      <c r="E17">
        <v>16</v>
      </c>
      <c r="F17">
        <v>16</v>
      </c>
    </row>
    <row r="18" spans="3:6" x14ac:dyDescent="0.55000000000000004">
      <c r="C18">
        <v>17</v>
      </c>
      <c r="D18">
        <v>17</v>
      </c>
      <c r="E18">
        <v>17</v>
      </c>
      <c r="F18">
        <v>17</v>
      </c>
    </row>
    <row r="19" spans="3:6" x14ac:dyDescent="0.55000000000000004">
      <c r="C19">
        <v>18</v>
      </c>
      <c r="D19">
        <v>18</v>
      </c>
      <c r="E19">
        <v>18</v>
      </c>
      <c r="F19">
        <v>18</v>
      </c>
    </row>
    <row r="20" spans="3:6" x14ac:dyDescent="0.55000000000000004">
      <c r="C20">
        <v>19</v>
      </c>
      <c r="D20">
        <v>19</v>
      </c>
      <c r="E20">
        <v>19</v>
      </c>
      <c r="F20">
        <v>19</v>
      </c>
    </row>
    <row r="21" spans="3:6" x14ac:dyDescent="0.55000000000000004">
      <c r="C21">
        <v>20</v>
      </c>
      <c r="D21">
        <v>20</v>
      </c>
      <c r="E21">
        <v>20</v>
      </c>
      <c r="F21">
        <v>20</v>
      </c>
    </row>
    <row r="22" spans="3:6" x14ac:dyDescent="0.55000000000000004">
      <c r="C22">
        <v>21</v>
      </c>
      <c r="D22">
        <v>21</v>
      </c>
      <c r="E22">
        <v>21</v>
      </c>
      <c r="F22">
        <v>21</v>
      </c>
    </row>
    <row r="23" spans="3:6" x14ac:dyDescent="0.55000000000000004">
      <c r="C23">
        <v>22</v>
      </c>
      <c r="D23">
        <v>22</v>
      </c>
      <c r="E23">
        <v>22</v>
      </c>
      <c r="F23">
        <v>22</v>
      </c>
    </row>
    <row r="24" spans="3:6" x14ac:dyDescent="0.55000000000000004">
      <c r="C24">
        <v>23</v>
      </c>
      <c r="D24">
        <v>23</v>
      </c>
      <c r="E24">
        <v>23</v>
      </c>
      <c r="F24">
        <v>23</v>
      </c>
    </row>
    <row r="25" spans="3:6" x14ac:dyDescent="0.55000000000000004">
      <c r="C25">
        <v>24</v>
      </c>
      <c r="D25">
        <v>24</v>
      </c>
      <c r="E25">
        <v>24</v>
      </c>
      <c r="F25">
        <v>24</v>
      </c>
    </row>
    <row r="26" spans="3:6" x14ac:dyDescent="0.55000000000000004">
      <c r="C26">
        <v>25</v>
      </c>
      <c r="D26">
        <v>25</v>
      </c>
      <c r="E26">
        <v>25</v>
      </c>
      <c r="F26">
        <v>25</v>
      </c>
    </row>
    <row r="27" spans="3:6" x14ac:dyDescent="0.55000000000000004">
      <c r="C27">
        <v>26</v>
      </c>
      <c r="D27">
        <v>26</v>
      </c>
      <c r="E27">
        <v>26</v>
      </c>
      <c r="F27">
        <v>26</v>
      </c>
    </row>
    <row r="28" spans="3:6" x14ac:dyDescent="0.55000000000000004">
      <c r="C28">
        <v>27</v>
      </c>
      <c r="D28">
        <v>27</v>
      </c>
      <c r="E28">
        <v>27</v>
      </c>
      <c r="F28">
        <v>27</v>
      </c>
    </row>
    <row r="29" spans="3:6" x14ac:dyDescent="0.55000000000000004">
      <c r="C29">
        <v>28</v>
      </c>
      <c r="D29">
        <v>28</v>
      </c>
      <c r="E29">
        <v>28</v>
      </c>
      <c r="F29">
        <v>28</v>
      </c>
    </row>
    <row r="30" spans="3:6" x14ac:dyDescent="0.55000000000000004">
      <c r="C30">
        <v>29</v>
      </c>
      <c r="D30">
        <v>29</v>
      </c>
      <c r="E30">
        <v>29</v>
      </c>
      <c r="F30">
        <v>29</v>
      </c>
    </row>
    <row r="31" spans="3:6" x14ac:dyDescent="0.55000000000000004">
      <c r="C31">
        <v>30</v>
      </c>
      <c r="D31">
        <v>30</v>
      </c>
      <c r="E31">
        <v>30</v>
      </c>
      <c r="F31">
        <v>30</v>
      </c>
    </row>
    <row r="32" spans="3:6" x14ac:dyDescent="0.55000000000000004">
      <c r="C32">
        <v>31</v>
      </c>
      <c r="D32">
        <v>31</v>
      </c>
      <c r="E32">
        <v>31</v>
      </c>
      <c r="F32">
        <v>31</v>
      </c>
    </row>
    <row r="33" spans="3:6" x14ac:dyDescent="0.55000000000000004">
      <c r="C33">
        <v>32</v>
      </c>
      <c r="D33">
        <v>32</v>
      </c>
      <c r="E33">
        <v>32</v>
      </c>
      <c r="F33">
        <v>32</v>
      </c>
    </row>
    <row r="34" spans="3:6" x14ac:dyDescent="0.55000000000000004">
      <c r="C34">
        <v>33</v>
      </c>
      <c r="D34">
        <v>33</v>
      </c>
      <c r="E34">
        <v>33</v>
      </c>
      <c r="F34">
        <v>33</v>
      </c>
    </row>
    <row r="35" spans="3:6" x14ac:dyDescent="0.55000000000000004">
      <c r="C35">
        <v>34</v>
      </c>
      <c r="D35">
        <v>34</v>
      </c>
      <c r="E35">
        <v>34</v>
      </c>
      <c r="F35">
        <v>34</v>
      </c>
    </row>
    <row r="36" spans="3:6" x14ac:dyDescent="0.55000000000000004">
      <c r="C36">
        <v>35</v>
      </c>
      <c r="D36">
        <v>35</v>
      </c>
      <c r="E36">
        <v>35</v>
      </c>
      <c r="F36">
        <v>35</v>
      </c>
    </row>
    <row r="37" spans="3:6" x14ac:dyDescent="0.55000000000000004">
      <c r="C37">
        <v>36</v>
      </c>
      <c r="D37">
        <v>36</v>
      </c>
      <c r="E37">
        <v>36</v>
      </c>
      <c r="F37">
        <v>36</v>
      </c>
    </row>
    <row r="38" spans="3:6" x14ac:dyDescent="0.55000000000000004">
      <c r="C38">
        <v>37</v>
      </c>
      <c r="D38">
        <v>37</v>
      </c>
      <c r="E38">
        <v>37</v>
      </c>
      <c r="F38">
        <v>37</v>
      </c>
    </row>
    <row r="39" spans="3:6" x14ac:dyDescent="0.55000000000000004">
      <c r="C39">
        <v>38</v>
      </c>
      <c r="D39">
        <v>38</v>
      </c>
      <c r="E39">
        <v>38</v>
      </c>
      <c r="F39">
        <v>38</v>
      </c>
    </row>
    <row r="40" spans="3:6" x14ac:dyDescent="0.55000000000000004">
      <c r="C40">
        <v>39</v>
      </c>
      <c r="D40">
        <v>39</v>
      </c>
      <c r="E40">
        <v>39</v>
      </c>
      <c r="F40">
        <v>39</v>
      </c>
    </row>
    <row r="41" spans="3:6" x14ac:dyDescent="0.55000000000000004">
      <c r="C41">
        <v>40</v>
      </c>
      <c r="D41">
        <v>40</v>
      </c>
      <c r="E41">
        <v>40</v>
      </c>
      <c r="F41">
        <v>40</v>
      </c>
    </row>
    <row r="42" spans="3:6" x14ac:dyDescent="0.55000000000000004">
      <c r="C42">
        <v>41</v>
      </c>
      <c r="D42">
        <v>41</v>
      </c>
      <c r="E42">
        <v>41</v>
      </c>
      <c r="F42">
        <v>41</v>
      </c>
    </row>
    <row r="43" spans="3:6" x14ac:dyDescent="0.55000000000000004">
      <c r="C43">
        <v>42</v>
      </c>
      <c r="D43">
        <v>42</v>
      </c>
      <c r="E43">
        <v>42</v>
      </c>
      <c r="F43">
        <v>42</v>
      </c>
    </row>
    <row r="44" spans="3:6" x14ac:dyDescent="0.55000000000000004">
      <c r="C44">
        <v>43</v>
      </c>
      <c r="D44">
        <v>43</v>
      </c>
      <c r="E44">
        <v>43</v>
      </c>
      <c r="F44">
        <v>43</v>
      </c>
    </row>
    <row r="45" spans="3:6" x14ac:dyDescent="0.55000000000000004">
      <c r="C45">
        <v>44</v>
      </c>
      <c r="D45">
        <v>44</v>
      </c>
      <c r="E45">
        <v>44</v>
      </c>
      <c r="F45">
        <v>44</v>
      </c>
    </row>
    <row r="46" spans="3:6" x14ac:dyDescent="0.55000000000000004">
      <c r="C46">
        <v>45</v>
      </c>
      <c r="D46">
        <v>45</v>
      </c>
      <c r="E46">
        <v>45</v>
      </c>
      <c r="F46">
        <v>45</v>
      </c>
    </row>
    <row r="47" spans="3:6" x14ac:dyDescent="0.55000000000000004">
      <c r="C47">
        <v>46</v>
      </c>
      <c r="D47">
        <v>46</v>
      </c>
      <c r="E47">
        <v>46</v>
      </c>
      <c r="F47">
        <v>46</v>
      </c>
    </row>
    <row r="48" spans="3:6" x14ac:dyDescent="0.55000000000000004">
      <c r="C48">
        <v>47</v>
      </c>
      <c r="D48">
        <v>47</v>
      </c>
      <c r="E48">
        <v>47</v>
      </c>
      <c r="F48">
        <v>47</v>
      </c>
    </row>
    <row r="49" spans="3:6" x14ac:dyDescent="0.55000000000000004">
      <c r="C49">
        <v>48</v>
      </c>
      <c r="D49">
        <v>48</v>
      </c>
      <c r="E49">
        <v>48</v>
      </c>
      <c r="F49">
        <v>48</v>
      </c>
    </row>
    <row r="50" spans="3:6" x14ac:dyDescent="0.55000000000000004">
      <c r="C50">
        <v>49</v>
      </c>
      <c r="D50">
        <v>49</v>
      </c>
      <c r="E50">
        <v>49</v>
      </c>
      <c r="F50">
        <v>49</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973F3-F8FD-4E78-82F8-4B8DA20A2575}">
  <sheetPr codeName="Sheet20">
    <tabColor theme="4"/>
  </sheetPr>
  <dimension ref="B1:BL90"/>
  <sheetViews>
    <sheetView showGridLines="0" zoomScale="40" zoomScaleNormal="40" zoomScaleSheetLayoutView="25" zoomScalePageLayoutView="25" workbookViewId="0">
      <selection activeCell="P18" sqref="P18:X18"/>
    </sheetView>
  </sheetViews>
  <sheetFormatPr defaultColWidth="9" defaultRowHeight="26.5" x14ac:dyDescent="0.55000000000000004"/>
  <cols>
    <col min="1" max="8" width="18.58203125" style="1" customWidth="1"/>
    <col min="9" max="9" width="3.08203125" style="1" customWidth="1"/>
    <col min="10" max="10" width="6.6640625" style="1" bestFit="1" customWidth="1"/>
    <col min="11" max="11" width="25" style="1" customWidth="1"/>
    <col min="12" max="12" width="6.6640625" style="1" customWidth="1"/>
    <col min="13" max="13" width="15.08203125" style="1" customWidth="1"/>
    <col min="14" max="14" width="5.1640625" style="1" customWidth="1"/>
    <col min="15" max="15" width="71.58203125" style="22" customWidth="1"/>
    <col min="16" max="16" width="16" style="7" customWidth="1"/>
    <col min="17" max="17" width="3.08203125" style="1" customWidth="1"/>
    <col min="18" max="18" width="6.6640625" style="1" bestFit="1" customWidth="1"/>
    <col min="19" max="19" width="25" style="1" customWidth="1"/>
    <col min="20" max="20" width="6.6640625" style="1" customWidth="1"/>
    <col min="21" max="21" width="15.08203125" style="1" customWidth="1"/>
    <col min="22" max="22" width="5.1640625" style="1" customWidth="1"/>
    <col min="23" max="23" width="71.58203125" style="22" customWidth="1"/>
    <col min="24" max="24" width="16" style="7" customWidth="1"/>
    <col min="25" max="25" width="3.08203125" style="1" customWidth="1"/>
    <col min="26" max="26" width="6.6640625" style="1" bestFit="1" customWidth="1"/>
    <col min="27" max="27" width="25" style="1" customWidth="1"/>
    <col min="28" max="28" width="6.6640625" style="1" customWidth="1"/>
    <col min="29" max="29" width="27.5" style="1" customWidth="1"/>
    <col min="30" max="30" width="8.08203125" style="24" customWidth="1"/>
    <col min="31" max="31" width="57.58203125" style="22" customWidth="1"/>
    <col min="32" max="32" width="16" style="7" customWidth="1"/>
    <col min="33" max="33" width="3.08203125" style="1" customWidth="1"/>
    <col min="34" max="34" width="6.6640625" style="1" bestFit="1" customWidth="1"/>
    <col min="35" max="35" width="25" style="1" customWidth="1"/>
    <col min="36" max="36" width="6.6640625" style="1" bestFit="1" customWidth="1"/>
    <col min="37" max="37" width="27.5" style="1" customWidth="1"/>
    <col min="38" max="38" width="8.1640625" style="1" customWidth="1"/>
    <col min="39" max="39" width="56.5" style="22" customWidth="1"/>
    <col min="40" max="40" width="16" style="7" bestFit="1" customWidth="1"/>
    <col min="41" max="41" width="3.08203125" style="7" customWidth="1"/>
    <col min="42" max="42" width="6.6640625" style="1" customWidth="1"/>
    <col min="43" max="43" width="25" style="1" customWidth="1"/>
    <col min="44" max="44" width="6.6640625" style="1" bestFit="1" customWidth="1"/>
    <col min="45" max="45" width="32.5" style="1" customWidth="1"/>
    <col min="46" max="46" width="8.1640625" style="1" customWidth="1"/>
    <col min="47" max="47" width="52.6640625" style="22" customWidth="1"/>
    <col min="48" max="48" width="16" style="7" bestFit="1" customWidth="1"/>
    <col min="49" max="49" width="3.08203125" style="7" customWidth="1"/>
    <col min="50" max="50" width="6.6640625" style="1" customWidth="1"/>
    <col min="51" max="51" width="25" style="1" customWidth="1"/>
    <col min="52" max="52" width="6.6640625" style="1" bestFit="1" customWidth="1"/>
    <col min="53" max="53" width="32.58203125" style="1" customWidth="1"/>
    <col min="54" max="54" width="8.1640625" style="1" customWidth="1"/>
    <col min="55" max="55" width="57.58203125" style="22" customWidth="1"/>
    <col min="56" max="56" width="16" style="7" customWidth="1"/>
    <col min="57" max="57" width="3.08203125" style="1" customWidth="1"/>
    <col min="58" max="58" width="6.6640625" style="1" customWidth="1"/>
    <col min="59" max="59" width="25" style="24" customWidth="1"/>
    <col min="60" max="60" width="6.6640625" style="1" bestFit="1" customWidth="1"/>
    <col min="61" max="61" width="32.5" style="1" customWidth="1"/>
    <col min="62" max="62" width="8.08203125" style="1" customWidth="1"/>
    <col min="63" max="63" width="52.58203125" style="22" customWidth="1"/>
    <col min="64" max="64" width="16" style="7" bestFit="1" customWidth="1"/>
    <col min="65" max="16384" width="9" style="1"/>
  </cols>
  <sheetData>
    <row r="1" spans="2:64" x14ac:dyDescent="0.55000000000000004">
      <c r="J1" s="282" t="s">
        <v>0</v>
      </c>
      <c r="K1" s="282"/>
      <c r="L1" s="282"/>
      <c r="M1" s="282"/>
      <c r="N1" s="282"/>
      <c r="O1" s="282"/>
      <c r="P1" s="2" t="s">
        <v>1</v>
      </c>
      <c r="R1" s="282" t="s">
        <v>0</v>
      </c>
      <c r="S1" s="282"/>
      <c r="T1" s="282"/>
      <c r="U1" s="282"/>
      <c r="V1" s="282"/>
      <c r="W1" s="282"/>
      <c r="X1" s="2" t="s">
        <v>1</v>
      </c>
      <c r="Z1" s="282" t="s">
        <v>0</v>
      </c>
      <c r="AA1" s="282"/>
      <c r="AB1" s="282"/>
      <c r="AC1" s="282"/>
      <c r="AD1" s="282"/>
      <c r="AE1" s="282"/>
      <c r="AF1" s="2" t="s">
        <v>1</v>
      </c>
      <c r="AH1" s="282" t="s">
        <v>0</v>
      </c>
      <c r="AI1" s="282"/>
      <c r="AJ1" s="282"/>
      <c r="AK1" s="282"/>
      <c r="AL1" s="282"/>
      <c r="AM1" s="282"/>
      <c r="AN1" s="2" t="s">
        <v>1</v>
      </c>
      <c r="AO1" s="3"/>
      <c r="AP1" s="282" t="s">
        <v>0</v>
      </c>
      <c r="AQ1" s="282"/>
      <c r="AR1" s="282"/>
      <c r="AS1" s="282"/>
      <c r="AT1" s="282"/>
      <c r="AU1" s="282"/>
      <c r="AV1" s="2" t="s">
        <v>1</v>
      </c>
      <c r="AW1" s="3"/>
      <c r="AX1" s="282" t="s">
        <v>0</v>
      </c>
      <c r="AY1" s="282"/>
      <c r="AZ1" s="282"/>
      <c r="BA1" s="282"/>
      <c r="BB1" s="282"/>
      <c r="BC1" s="282"/>
      <c r="BD1" s="2" t="s">
        <v>1</v>
      </c>
      <c r="BF1" s="282" t="s">
        <v>0</v>
      </c>
      <c r="BG1" s="282"/>
      <c r="BH1" s="282"/>
      <c r="BI1" s="282"/>
      <c r="BJ1" s="282"/>
      <c r="BK1" s="282"/>
      <c r="BL1" s="2" t="s">
        <v>1</v>
      </c>
    </row>
    <row r="2" spans="2:64" ht="54" customHeight="1" x14ac:dyDescent="0.55000000000000004">
      <c r="J2" s="292" t="s">
        <v>2</v>
      </c>
      <c r="K2" s="282" t="s">
        <v>3</v>
      </c>
      <c r="L2" s="319" t="s">
        <v>4</v>
      </c>
      <c r="M2" s="320"/>
      <c r="N2" s="321"/>
      <c r="O2" s="4" t="s">
        <v>5</v>
      </c>
      <c r="P2" s="5">
        <v>55</v>
      </c>
      <c r="R2" s="311" t="s">
        <v>2</v>
      </c>
      <c r="S2" s="282" t="s">
        <v>109</v>
      </c>
      <c r="T2" s="311" t="s">
        <v>52</v>
      </c>
      <c r="U2" s="307" t="s">
        <v>110</v>
      </c>
      <c r="V2" s="307"/>
      <c r="W2" s="307"/>
      <c r="X2" s="5">
        <v>8.06</v>
      </c>
      <c r="Z2" s="311" t="s">
        <v>2</v>
      </c>
      <c r="AA2" s="308" t="s">
        <v>6</v>
      </c>
      <c r="AB2" s="322" t="s">
        <v>7</v>
      </c>
      <c r="AC2" s="323"/>
      <c r="AD2" s="324"/>
      <c r="AE2" s="6" t="s">
        <v>8</v>
      </c>
      <c r="AF2" s="5">
        <v>1320</v>
      </c>
      <c r="AH2" s="292" t="s">
        <v>2</v>
      </c>
      <c r="AI2" s="308" t="s">
        <v>9</v>
      </c>
      <c r="AJ2" s="322" t="s">
        <v>7</v>
      </c>
      <c r="AK2" s="323"/>
      <c r="AL2" s="324"/>
      <c r="AM2" s="6" t="s">
        <v>8</v>
      </c>
      <c r="AN2" s="5">
        <v>1320</v>
      </c>
      <c r="AP2" s="311" t="s">
        <v>2</v>
      </c>
      <c r="AQ2" s="309" t="s">
        <v>10</v>
      </c>
      <c r="AR2" s="306" t="s">
        <v>7</v>
      </c>
      <c r="AS2" s="306"/>
      <c r="AT2" s="306"/>
      <c r="AU2" s="6" t="s">
        <v>8</v>
      </c>
      <c r="AV2" s="5">
        <v>1320</v>
      </c>
      <c r="AX2" s="292" t="s">
        <v>2</v>
      </c>
      <c r="AY2" s="309" t="s">
        <v>11</v>
      </c>
      <c r="AZ2" s="306" t="s">
        <v>7</v>
      </c>
      <c r="BA2" s="306"/>
      <c r="BB2" s="306"/>
      <c r="BC2" s="4" t="s">
        <v>12</v>
      </c>
      <c r="BD2" s="5">
        <v>286</v>
      </c>
      <c r="BF2" s="292" t="s">
        <v>13</v>
      </c>
      <c r="BG2" s="282" t="s">
        <v>14</v>
      </c>
      <c r="BH2" s="306" t="s">
        <v>7</v>
      </c>
      <c r="BI2" s="306"/>
      <c r="BJ2" s="306"/>
      <c r="BK2" s="4" t="s">
        <v>15</v>
      </c>
      <c r="BL2" s="5">
        <v>1320</v>
      </c>
    </row>
    <row r="3" spans="2:64" ht="54" customHeight="1" x14ac:dyDescent="0.55000000000000004">
      <c r="J3" s="293"/>
      <c r="K3" s="282"/>
      <c r="L3" s="311" t="s">
        <v>16</v>
      </c>
      <c r="M3" s="307" t="s">
        <v>17</v>
      </c>
      <c r="N3" s="307"/>
      <c r="O3" s="307"/>
      <c r="P3" s="5">
        <v>99.56</v>
      </c>
      <c r="R3" s="311"/>
      <c r="S3" s="282"/>
      <c r="T3" s="311"/>
      <c r="U3" s="307" t="s">
        <v>111</v>
      </c>
      <c r="V3" s="307"/>
      <c r="W3" s="307"/>
      <c r="X3" s="5">
        <v>16.100000000000001</v>
      </c>
      <c r="Z3" s="311"/>
      <c r="AA3" s="328"/>
      <c r="AB3" s="330"/>
      <c r="AC3" s="331"/>
      <c r="AD3" s="332"/>
      <c r="AE3" s="6" t="s">
        <v>18</v>
      </c>
      <c r="AF3" s="5">
        <v>2200</v>
      </c>
      <c r="AH3" s="293"/>
      <c r="AI3" s="328"/>
      <c r="AJ3" s="330"/>
      <c r="AK3" s="331"/>
      <c r="AL3" s="332"/>
      <c r="AM3" s="6" t="s">
        <v>18</v>
      </c>
      <c r="AN3" s="5">
        <v>2200</v>
      </c>
      <c r="AP3" s="311"/>
      <c r="AQ3" s="309"/>
      <c r="AR3" s="306"/>
      <c r="AS3" s="306"/>
      <c r="AT3" s="306"/>
      <c r="AU3" s="6" t="s">
        <v>18</v>
      </c>
      <c r="AV3" s="5">
        <v>2200</v>
      </c>
      <c r="AX3" s="293"/>
      <c r="AY3" s="282"/>
      <c r="AZ3" s="306"/>
      <c r="BA3" s="306"/>
      <c r="BB3" s="306"/>
      <c r="BC3" s="4" t="s">
        <v>19</v>
      </c>
      <c r="BD3" s="5">
        <v>429</v>
      </c>
      <c r="BF3" s="293"/>
      <c r="BG3" s="282"/>
      <c r="BH3" s="310" t="s">
        <v>20</v>
      </c>
      <c r="BI3" s="307" t="s">
        <v>21</v>
      </c>
      <c r="BJ3" s="307"/>
      <c r="BK3" s="4" t="s">
        <v>22</v>
      </c>
      <c r="BL3" s="5">
        <v>18.84</v>
      </c>
    </row>
    <row r="4" spans="2:64" ht="54" customHeight="1" x14ac:dyDescent="0.55000000000000004">
      <c r="J4" s="293"/>
      <c r="K4" s="282"/>
      <c r="L4" s="311"/>
      <c r="M4" s="307" t="s">
        <v>23</v>
      </c>
      <c r="N4" s="307"/>
      <c r="O4" s="307"/>
      <c r="P4" s="5">
        <v>149.62</v>
      </c>
      <c r="R4" s="311"/>
      <c r="S4" s="282"/>
      <c r="T4" s="311"/>
      <c r="U4" s="307" t="s">
        <v>112</v>
      </c>
      <c r="V4" s="307"/>
      <c r="W4" s="307"/>
      <c r="X4" s="5">
        <v>16.100000000000001</v>
      </c>
      <c r="Z4" s="311"/>
      <c r="AA4" s="328"/>
      <c r="AB4" s="325"/>
      <c r="AC4" s="326"/>
      <c r="AD4" s="327"/>
      <c r="AE4" s="6" t="s">
        <v>24</v>
      </c>
      <c r="AF4" s="5">
        <v>286</v>
      </c>
      <c r="AH4" s="293"/>
      <c r="AI4" s="328"/>
      <c r="AJ4" s="325"/>
      <c r="AK4" s="326"/>
      <c r="AL4" s="327"/>
      <c r="AM4" s="6" t="s">
        <v>24</v>
      </c>
      <c r="AN4" s="5">
        <v>286</v>
      </c>
      <c r="AP4" s="311"/>
      <c r="AQ4" s="309"/>
      <c r="AR4" s="306"/>
      <c r="AS4" s="306"/>
      <c r="AT4" s="306"/>
      <c r="AU4" s="6" t="s">
        <v>24</v>
      </c>
      <c r="AV4" s="5">
        <v>286</v>
      </c>
      <c r="AX4" s="293"/>
      <c r="AY4" s="282"/>
      <c r="AZ4" s="306"/>
      <c r="BA4" s="306"/>
      <c r="BB4" s="306"/>
      <c r="BC4" s="4" t="s">
        <v>25</v>
      </c>
      <c r="BD4" s="5">
        <v>572</v>
      </c>
      <c r="BF4" s="293"/>
      <c r="BG4" s="282"/>
      <c r="BH4" s="310"/>
      <c r="BI4" s="307" t="s">
        <v>26</v>
      </c>
      <c r="BJ4" s="307"/>
      <c r="BK4" s="4" t="s">
        <v>22</v>
      </c>
      <c r="BL4" s="5">
        <v>17.14</v>
      </c>
    </row>
    <row r="5" spans="2:64" ht="54" customHeight="1" x14ac:dyDescent="0.55000000000000004">
      <c r="B5" s="334" t="s">
        <v>257</v>
      </c>
      <c r="C5" s="334"/>
      <c r="D5" s="334"/>
      <c r="E5" s="334"/>
      <c r="F5" s="334"/>
      <c r="G5" s="334"/>
      <c r="J5" s="293"/>
      <c r="K5" s="282"/>
      <c r="L5" s="311"/>
      <c r="M5" s="307" t="s">
        <v>27</v>
      </c>
      <c r="N5" s="307"/>
      <c r="O5" s="307"/>
      <c r="P5" s="5">
        <v>249.74</v>
      </c>
      <c r="R5" s="311"/>
      <c r="S5" s="282"/>
      <c r="T5" s="311"/>
      <c r="U5" s="307" t="s">
        <v>113</v>
      </c>
      <c r="V5" s="307"/>
      <c r="W5" s="307"/>
      <c r="X5" s="5">
        <v>161.05000000000001</v>
      </c>
      <c r="Z5" s="311"/>
      <c r="AA5" s="328"/>
      <c r="AB5" s="292" t="s">
        <v>20</v>
      </c>
      <c r="AC5" s="300" t="s">
        <v>28</v>
      </c>
      <c r="AD5" s="8" t="s">
        <v>29</v>
      </c>
      <c r="AE5" s="9" t="s">
        <v>30</v>
      </c>
      <c r="AF5" s="10">
        <v>24.34</v>
      </c>
      <c r="AH5" s="293"/>
      <c r="AI5" s="328"/>
      <c r="AJ5" s="292" t="s">
        <v>20</v>
      </c>
      <c r="AK5" s="300" t="s">
        <v>31</v>
      </c>
      <c r="AL5" s="6" t="s">
        <v>32</v>
      </c>
      <c r="AM5" s="4" t="s">
        <v>33</v>
      </c>
      <c r="AN5" s="5">
        <v>39.44</v>
      </c>
      <c r="AP5" s="311"/>
      <c r="AQ5" s="309"/>
      <c r="AR5" s="311" t="s">
        <v>20</v>
      </c>
      <c r="AS5" s="307" t="s">
        <v>34</v>
      </c>
      <c r="AT5" s="11" t="s">
        <v>29</v>
      </c>
      <c r="AU5" s="9" t="s">
        <v>30</v>
      </c>
      <c r="AV5" s="10">
        <v>24.57</v>
      </c>
      <c r="AX5" s="293"/>
      <c r="AY5" s="282"/>
      <c r="AZ5" s="306"/>
      <c r="BA5" s="306"/>
      <c r="BB5" s="306"/>
      <c r="BC5" s="4" t="s">
        <v>35</v>
      </c>
      <c r="BD5" s="5">
        <v>858</v>
      </c>
      <c r="BF5" s="293"/>
      <c r="BG5" s="282" t="s">
        <v>36</v>
      </c>
      <c r="BH5" s="306" t="s">
        <v>7</v>
      </c>
      <c r="BI5" s="306"/>
      <c r="BJ5" s="306"/>
      <c r="BK5" s="4" t="s">
        <v>15</v>
      </c>
      <c r="BL5" s="5">
        <v>1122</v>
      </c>
    </row>
    <row r="6" spans="2:64" ht="54" customHeight="1" x14ac:dyDescent="0.55000000000000004">
      <c r="B6" s="334"/>
      <c r="C6" s="334"/>
      <c r="D6" s="334"/>
      <c r="E6" s="334"/>
      <c r="F6" s="334"/>
      <c r="G6" s="334"/>
      <c r="J6" s="293"/>
      <c r="K6" s="282"/>
      <c r="L6" s="311"/>
      <c r="M6" s="307" t="s">
        <v>37</v>
      </c>
      <c r="N6" s="307"/>
      <c r="O6" s="307"/>
      <c r="P6" s="5">
        <v>349.87</v>
      </c>
      <c r="R6" s="311"/>
      <c r="S6" s="282"/>
      <c r="T6" s="311"/>
      <c r="U6" s="307" t="s">
        <v>114</v>
      </c>
      <c r="V6" s="307"/>
      <c r="W6" s="307"/>
      <c r="X6" s="5">
        <v>161.05000000000001</v>
      </c>
      <c r="Z6" s="311"/>
      <c r="AA6" s="328"/>
      <c r="AB6" s="293"/>
      <c r="AC6" s="335"/>
      <c r="AD6" s="12" t="s">
        <v>38</v>
      </c>
      <c r="AE6" s="13" t="s">
        <v>39</v>
      </c>
      <c r="AF6" s="14">
        <v>32.43</v>
      </c>
      <c r="AH6" s="293"/>
      <c r="AI6" s="328"/>
      <c r="AJ6" s="293"/>
      <c r="AK6" s="301"/>
      <c r="AL6" s="6" t="s">
        <v>40</v>
      </c>
      <c r="AM6" s="4" t="s">
        <v>33</v>
      </c>
      <c r="AN6" s="5">
        <v>32.32</v>
      </c>
      <c r="AP6" s="311"/>
      <c r="AQ6" s="309"/>
      <c r="AR6" s="311"/>
      <c r="AS6" s="306"/>
      <c r="AT6" s="15" t="s">
        <v>38</v>
      </c>
      <c r="AU6" s="13" t="s">
        <v>39</v>
      </c>
      <c r="AV6" s="14">
        <v>32.71</v>
      </c>
      <c r="AX6" s="293"/>
      <c r="AY6" s="282"/>
      <c r="AZ6" s="306"/>
      <c r="BA6" s="306"/>
      <c r="BB6" s="306"/>
      <c r="BC6" s="4" t="s">
        <v>41</v>
      </c>
      <c r="BD6" s="5">
        <v>1144</v>
      </c>
      <c r="BF6" s="293"/>
      <c r="BG6" s="282"/>
      <c r="BH6" s="310" t="s">
        <v>20</v>
      </c>
      <c r="BI6" s="307" t="s">
        <v>21</v>
      </c>
      <c r="BJ6" s="307"/>
      <c r="BK6" s="4" t="s">
        <v>22</v>
      </c>
      <c r="BL6" s="5">
        <v>17.37</v>
      </c>
    </row>
    <row r="7" spans="2:64" ht="54" customHeight="1" x14ac:dyDescent="0.55000000000000004">
      <c r="B7" s="334"/>
      <c r="C7" s="334"/>
      <c r="D7" s="334"/>
      <c r="E7" s="334"/>
      <c r="F7" s="334"/>
      <c r="G7" s="334"/>
      <c r="J7" s="293"/>
      <c r="K7" s="282"/>
      <c r="L7" s="311"/>
      <c r="M7" s="307" t="s">
        <v>42</v>
      </c>
      <c r="N7" s="307"/>
      <c r="O7" s="307"/>
      <c r="P7" s="5">
        <v>550.12</v>
      </c>
      <c r="R7" s="311"/>
      <c r="S7" s="282" t="s">
        <v>106</v>
      </c>
      <c r="T7" s="306" t="s">
        <v>7</v>
      </c>
      <c r="U7" s="306"/>
      <c r="V7" s="306"/>
      <c r="W7" s="4" t="s">
        <v>115</v>
      </c>
      <c r="X7" s="5">
        <v>314.60000000000002</v>
      </c>
      <c r="Z7" s="311"/>
      <c r="AA7" s="328"/>
      <c r="AB7" s="293"/>
      <c r="AC7" s="301"/>
      <c r="AD7" s="16" t="s">
        <v>43</v>
      </c>
      <c r="AE7" s="17" t="s">
        <v>44</v>
      </c>
      <c r="AF7" s="18">
        <v>37.450000000000003</v>
      </c>
      <c r="AH7" s="293"/>
      <c r="AI7" s="328"/>
      <c r="AJ7" s="293"/>
      <c r="AK7" s="298" t="s">
        <v>45</v>
      </c>
      <c r="AL7" s="299"/>
      <c r="AM7" s="4" t="s">
        <v>33</v>
      </c>
      <c r="AN7" s="5">
        <v>26.49</v>
      </c>
      <c r="AP7" s="311"/>
      <c r="AQ7" s="309"/>
      <c r="AR7" s="311"/>
      <c r="AS7" s="306"/>
      <c r="AT7" s="19" t="s">
        <v>43</v>
      </c>
      <c r="AU7" s="17" t="s">
        <v>44</v>
      </c>
      <c r="AV7" s="18">
        <v>37.78</v>
      </c>
      <c r="AX7" s="293"/>
      <c r="AY7" s="282"/>
      <c r="AZ7" s="306"/>
      <c r="BA7" s="306"/>
      <c r="BB7" s="306"/>
      <c r="BC7" s="4" t="s">
        <v>46</v>
      </c>
      <c r="BD7" s="5">
        <v>1430</v>
      </c>
      <c r="BF7" s="293"/>
      <c r="BG7" s="282"/>
      <c r="BH7" s="310"/>
      <c r="BI7" s="307" t="s">
        <v>26</v>
      </c>
      <c r="BJ7" s="307"/>
      <c r="BK7" s="4" t="s">
        <v>22</v>
      </c>
      <c r="BL7" s="5">
        <v>15.8</v>
      </c>
    </row>
    <row r="8" spans="2:64" ht="54" customHeight="1" x14ac:dyDescent="0.55000000000000004">
      <c r="B8" s="334"/>
      <c r="C8" s="334"/>
      <c r="D8" s="334"/>
      <c r="E8" s="334"/>
      <c r="F8" s="334"/>
      <c r="G8" s="334"/>
      <c r="J8" s="293"/>
      <c r="K8" s="282"/>
      <c r="L8" s="311"/>
      <c r="M8" s="307" t="s">
        <v>47</v>
      </c>
      <c r="N8" s="307"/>
      <c r="O8" s="307"/>
      <c r="P8" s="5">
        <v>550.12</v>
      </c>
      <c r="R8" s="311"/>
      <c r="S8" s="282"/>
      <c r="T8" s="306" t="s">
        <v>20</v>
      </c>
      <c r="U8" s="306"/>
      <c r="V8" s="306"/>
      <c r="W8" s="4" t="s">
        <v>116</v>
      </c>
      <c r="X8" s="5">
        <v>33.619999999999997</v>
      </c>
      <c r="Z8" s="311"/>
      <c r="AA8" s="328"/>
      <c r="AB8" s="294"/>
      <c r="AC8" s="298" t="s">
        <v>48</v>
      </c>
      <c r="AD8" s="299"/>
      <c r="AE8" s="4" t="s">
        <v>49</v>
      </c>
      <c r="AF8" s="5">
        <v>12.48</v>
      </c>
      <c r="AH8" s="293"/>
      <c r="AI8" s="328"/>
      <c r="AJ8" s="294"/>
      <c r="AK8" s="298" t="s">
        <v>48</v>
      </c>
      <c r="AL8" s="321"/>
      <c r="AM8" s="4" t="s">
        <v>49</v>
      </c>
      <c r="AN8" s="5">
        <v>12.48</v>
      </c>
      <c r="AP8" s="311"/>
      <c r="AQ8" s="309"/>
      <c r="AR8" s="311"/>
      <c r="AS8" s="307" t="s">
        <v>48</v>
      </c>
      <c r="AT8" s="306"/>
      <c r="AU8" s="4" t="s">
        <v>49</v>
      </c>
      <c r="AV8" s="5">
        <v>12.8</v>
      </c>
      <c r="AX8" s="293"/>
      <c r="AY8" s="282"/>
      <c r="AZ8" s="306"/>
      <c r="BA8" s="306"/>
      <c r="BB8" s="306"/>
      <c r="BC8" s="4" t="s">
        <v>50</v>
      </c>
      <c r="BD8" s="5">
        <v>1716</v>
      </c>
      <c r="BF8" s="293"/>
      <c r="BG8" s="289" t="s">
        <v>139</v>
      </c>
      <c r="BH8" s="29" t="s">
        <v>134</v>
      </c>
      <c r="BI8" s="298" t="s">
        <v>135</v>
      </c>
      <c r="BJ8" s="299"/>
      <c r="BK8" s="4" t="s">
        <v>140</v>
      </c>
      <c r="BL8" s="5">
        <v>189.6</v>
      </c>
    </row>
    <row r="9" spans="2:64" ht="54" customHeight="1" x14ac:dyDescent="0.55000000000000004">
      <c r="B9" s="334"/>
      <c r="C9" s="334"/>
      <c r="D9" s="334"/>
      <c r="E9" s="334"/>
      <c r="F9" s="334"/>
      <c r="G9" s="334"/>
      <c r="J9" s="293"/>
      <c r="K9" s="282"/>
      <c r="L9" s="310" t="s">
        <v>54</v>
      </c>
      <c r="M9" s="307" t="s">
        <v>55</v>
      </c>
      <c r="N9" s="307"/>
      <c r="O9" s="307"/>
      <c r="P9" s="5">
        <v>239.17</v>
      </c>
      <c r="R9" s="311"/>
      <c r="S9" s="282" t="s">
        <v>107</v>
      </c>
      <c r="T9" s="306" t="s">
        <v>7</v>
      </c>
      <c r="U9" s="306"/>
      <c r="V9" s="306"/>
      <c r="W9" s="4" t="s">
        <v>117</v>
      </c>
      <c r="X9" s="5">
        <v>314.60000000000002</v>
      </c>
      <c r="Z9" s="311"/>
      <c r="AA9" s="328"/>
      <c r="AB9" s="298" t="s">
        <v>56</v>
      </c>
      <c r="AC9" s="320"/>
      <c r="AD9" s="321"/>
      <c r="AE9" s="4" t="s">
        <v>57</v>
      </c>
      <c r="AF9" s="5">
        <v>253</v>
      </c>
      <c r="AH9" s="293"/>
      <c r="AI9" s="328"/>
      <c r="AJ9" s="298" t="s">
        <v>56</v>
      </c>
      <c r="AK9" s="320"/>
      <c r="AL9" s="321"/>
      <c r="AM9" s="4" t="s">
        <v>57</v>
      </c>
      <c r="AN9" s="5">
        <v>253</v>
      </c>
      <c r="AP9" s="311"/>
      <c r="AQ9" s="309" t="s">
        <v>58</v>
      </c>
      <c r="AR9" s="306" t="s">
        <v>7</v>
      </c>
      <c r="AS9" s="306"/>
      <c r="AT9" s="306"/>
      <c r="AU9" s="6" t="s">
        <v>8</v>
      </c>
      <c r="AV9" s="5">
        <v>1320</v>
      </c>
      <c r="AX9" s="293"/>
      <c r="AY9" s="282"/>
      <c r="AZ9" s="311" t="s">
        <v>20</v>
      </c>
      <c r="BA9" s="308" t="s">
        <v>59</v>
      </c>
      <c r="BB9" s="11" t="s">
        <v>29</v>
      </c>
      <c r="BC9" s="9" t="s">
        <v>30</v>
      </c>
      <c r="BD9" s="10">
        <v>21.45</v>
      </c>
      <c r="BF9" s="293"/>
      <c r="BG9" s="305"/>
      <c r="BH9" s="302" t="s">
        <v>138</v>
      </c>
      <c r="BI9" s="298" t="s">
        <v>137</v>
      </c>
      <c r="BJ9" s="299"/>
      <c r="BK9" s="4" t="s">
        <v>15</v>
      </c>
      <c r="BL9" s="37" t="s">
        <v>143</v>
      </c>
    </row>
    <row r="10" spans="2:64" ht="54" customHeight="1" x14ac:dyDescent="0.55000000000000004">
      <c r="J10" s="293"/>
      <c r="K10" s="282"/>
      <c r="L10" s="310"/>
      <c r="M10" s="307" t="s">
        <v>61</v>
      </c>
      <c r="N10" s="307"/>
      <c r="O10" s="307"/>
      <c r="P10" s="5">
        <v>387.05</v>
      </c>
      <c r="R10" s="311"/>
      <c r="S10" s="282"/>
      <c r="T10" s="306" t="s">
        <v>20</v>
      </c>
      <c r="U10" s="306"/>
      <c r="V10" s="306"/>
      <c r="W10" s="4" t="s">
        <v>116</v>
      </c>
      <c r="X10" s="5">
        <v>33.619999999999997</v>
      </c>
      <c r="Z10" s="311"/>
      <c r="AA10" s="328"/>
      <c r="AB10" s="298" t="s">
        <v>62</v>
      </c>
      <c r="AC10" s="333"/>
      <c r="AD10" s="299"/>
      <c r="AE10" s="4" t="s">
        <v>63</v>
      </c>
      <c r="AF10" s="5">
        <v>154</v>
      </c>
      <c r="AH10" s="293"/>
      <c r="AI10" s="328"/>
      <c r="AJ10" s="298" t="s">
        <v>62</v>
      </c>
      <c r="AK10" s="333"/>
      <c r="AL10" s="299"/>
      <c r="AM10" s="4" t="s">
        <v>63</v>
      </c>
      <c r="AN10" s="5">
        <v>154</v>
      </c>
      <c r="AP10" s="311"/>
      <c r="AQ10" s="309"/>
      <c r="AR10" s="306"/>
      <c r="AS10" s="306"/>
      <c r="AT10" s="306"/>
      <c r="AU10" s="6" t="s">
        <v>18</v>
      </c>
      <c r="AV10" s="5">
        <v>2200</v>
      </c>
      <c r="AX10" s="293"/>
      <c r="AY10" s="282"/>
      <c r="AZ10" s="311"/>
      <c r="BA10" s="328"/>
      <c r="BB10" s="15" t="s">
        <v>38</v>
      </c>
      <c r="BC10" s="13" t="s">
        <v>39</v>
      </c>
      <c r="BD10" s="14">
        <v>28.58</v>
      </c>
      <c r="BF10" s="293"/>
      <c r="BG10" s="305"/>
      <c r="BH10" s="303"/>
      <c r="BI10" s="300" t="s">
        <v>136</v>
      </c>
      <c r="BJ10" s="28" t="s">
        <v>122</v>
      </c>
      <c r="BK10" s="4" t="s">
        <v>22</v>
      </c>
      <c r="BL10" s="5">
        <v>20.82</v>
      </c>
    </row>
    <row r="11" spans="2:64" ht="54" customHeight="1" x14ac:dyDescent="0.55000000000000004">
      <c r="J11" s="293"/>
      <c r="K11" s="282"/>
      <c r="L11" s="310"/>
      <c r="M11" s="307" t="s">
        <v>64</v>
      </c>
      <c r="N11" s="307"/>
      <c r="O11" s="307"/>
      <c r="P11" s="5">
        <v>387.05</v>
      </c>
      <c r="R11" s="311"/>
      <c r="S11" s="282" t="s">
        <v>118</v>
      </c>
      <c r="T11" s="306" t="s">
        <v>4</v>
      </c>
      <c r="U11" s="306"/>
      <c r="V11" s="306"/>
      <c r="W11" s="4" t="s">
        <v>5</v>
      </c>
      <c r="X11" s="5">
        <v>49.5</v>
      </c>
      <c r="Z11" s="311"/>
      <c r="AA11" s="329"/>
      <c r="AB11" s="319" t="s">
        <v>65</v>
      </c>
      <c r="AC11" s="320"/>
      <c r="AD11" s="321"/>
      <c r="AE11" s="4" t="s">
        <v>66</v>
      </c>
      <c r="AF11" s="5">
        <v>330.44</v>
      </c>
      <c r="AH11" s="293"/>
      <c r="AI11" s="328"/>
      <c r="AJ11" s="319" t="s">
        <v>65</v>
      </c>
      <c r="AK11" s="320"/>
      <c r="AL11" s="321"/>
      <c r="AM11" s="4" t="s">
        <v>66</v>
      </c>
      <c r="AN11" s="5">
        <v>330.44</v>
      </c>
      <c r="AP11" s="311"/>
      <c r="AQ11" s="309"/>
      <c r="AR11" s="306"/>
      <c r="AS11" s="306"/>
      <c r="AT11" s="306"/>
      <c r="AU11" s="6" t="s">
        <v>24</v>
      </c>
      <c r="AV11" s="5">
        <v>286</v>
      </c>
      <c r="AX11" s="293"/>
      <c r="AY11" s="282"/>
      <c r="AZ11" s="311"/>
      <c r="BA11" s="328"/>
      <c r="BB11" s="21" t="s">
        <v>43</v>
      </c>
      <c r="BC11" s="17" t="s">
        <v>44</v>
      </c>
      <c r="BD11" s="18">
        <v>32.99</v>
      </c>
      <c r="BF11" s="293"/>
      <c r="BG11" s="290"/>
      <c r="BH11" s="304"/>
      <c r="BI11" s="301"/>
      <c r="BJ11" s="28" t="s">
        <v>123</v>
      </c>
      <c r="BK11" s="4" t="s">
        <v>22</v>
      </c>
      <c r="BL11" s="5">
        <v>18.940000000000001</v>
      </c>
    </row>
    <row r="12" spans="2:64" ht="54" customHeight="1" x14ac:dyDescent="0.55000000000000004">
      <c r="J12" s="293"/>
      <c r="K12" s="282" t="s">
        <v>68</v>
      </c>
      <c r="L12" s="306" t="s">
        <v>69</v>
      </c>
      <c r="M12" s="306"/>
      <c r="N12" s="306"/>
      <c r="O12" s="4" t="s">
        <v>70</v>
      </c>
      <c r="P12" s="5">
        <v>235.84</v>
      </c>
      <c r="R12" s="311"/>
      <c r="S12" s="282"/>
      <c r="T12" s="311" t="s">
        <v>16</v>
      </c>
      <c r="U12" s="307" t="s">
        <v>17</v>
      </c>
      <c r="V12" s="307"/>
      <c r="W12" s="307"/>
      <c r="X12" s="5">
        <v>90.1</v>
      </c>
      <c r="Z12" s="311"/>
      <c r="AA12" s="308" t="s">
        <v>71</v>
      </c>
      <c r="AB12" s="322" t="s">
        <v>7</v>
      </c>
      <c r="AC12" s="323"/>
      <c r="AD12" s="324"/>
      <c r="AE12" s="6" t="s">
        <v>8</v>
      </c>
      <c r="AF12" s="5">
        <v>1320</v>
      </c>
      <c r="AH12" s="293"/>
      <c r="AI12" s="328"/>
      <c r="AJ12" s="307" t="s">
        <v>121</v>
      </c>
      <c r="AK12" s="307"/>
      <c r="AL12" s="30" t="s">
        <v>119</v>
      </c>
      <c r="AM12" s="4" t="s">
        <v>66</v>
      </c>
      <c r="AN12" s="31">
        <v>0.05</v>
      </c>
      <c r="AP12" s="311"/>
      <c r="AQ12" s="309"/>
      <c r="AR12" s="311" t="s">
        <v>20</v>
      </c>
      <c r="AS12" s="307" t="s">
        <v>72</v>
      </c>
      <c r="AT12" s="11" t="s">
        <v>29</v>
      </c>
      <c r="AU12" s="9" t="s">
        <v>30</v>
      </c>
      <c r="AV12" s="10">
        <v>24.46</v>
      </c>
      <c r="AX12" s="293"/>
      <c r="AY12" s="282"/>
      <c r="AZ12" s="311"/>
      <c r="BA12" s="309" t="s">
        <v>73</v>
      </c>
      <c r="BB12" s="309"/>
      <c r="BC12" s="4" t="s">
        <v>49</v>
      </c>
      <c r="BD12" s="5">
        <v>21.16</v>
      </c>
      <c r="BF12" s="293"/>
      <c r="BG12" s="20" t="s">
        <v>51</v>
      </c>
      <c r="BH12" s="306" t="s">
        <v>52</v>
      </c>
      <c r="BI12" s="306"/>
      <c r="BJ12" s="306"/>
      <c r="BK12" s="4" t="s">
        <v>53</v>
      </c>
      <c r="BL12" s="5">
        <v>1481.82</v>
      </c>
    </row>
    <row r="13" spans="2:64" ht="54" customHeight="1" x14ac:dyDescent="0.55000000000000004">
      <c r="J13" s="293"/>
      <c r="K13" s="282"/>
      <c r="L13" s="306" t="s">
        <v>20</v>
      </c>
      <c r="M13" s="306"/>
      <c r="N13" s="306"/>
      <c r="O13" s="4" t="s">
        <v>74</v>
      </c>
      <c r="P13" s="5">
        <v>19.88</v>
      </c>
      <c r="R13" s="311"/>
      <c r="S13" s="282"/>
      <c r="T13" s="311"/>
      <c r="U13" s="307" t="s">
        <v>23</v>
      </c>
      <c r="V13" s="307"/>
      <c r="W13" s="307"/>
      <c r="X13" s="5">
        <v>136.19999999999999</v>
      </c>
      <c r="Z13" s="311"/>
      <c r="AA13" s="328"/>
      <c r="AB13" s="330"/>
      <c r="AC13" s="331"/>
      <c r="AD13" s="332"/>
      <c r="AE13" s="6" t="s">
        <v>18</v>
      </c>
      <c r="AF13" s="5">
        <v>2200</v>
      </c>
      <c r="AH13" s="293"/>
      <c r="AI13" s="329"/>
      <c r="AJ13" s="307"/>
      <c r="AK13" s="307"/>
      <c r="AL13" s="30" t="s">
        <v>120</v>
      </c>
      <c r="AM13" s="4" t="s">
        <v>66</v>
      </c>
      <c r="AN13" s="5">
        <v>2200</v>
      </c>
      <c r="AP13" s="311"/>
      <c r="AQ13" s="309"/>
      <c r="AR13" s="311"/>
      <c r="AS13" s="306"/>
      <c r="AT13" s="15" t="s">
        <v>38</v>
      </c>
      <c r="AU13" s="13" t="s">
        <v>39</v>
      </c>
      <c r="AV13" s="14">
        <v>32.58</v>
      </c>
      <c r="AX13" s="293"/>
      <c r="AY13" s="282"/>
      <c r="AZ13" s="306" t="s">
        <v>65</v>
      </c>
      <c r="BA13" s="306"/>
      <c r="BB13" s="306"/>
      <c r="BC13" s="4" t="s">
        <v>66</v>
      </c>
      <c r="BD13" s="5">
        <v>235.84</v>
      </c>
      <c r="BF13" s="293"/>
      <c r="BG13" s="289" t="s">
        <v>60</v>
      </c>
      <c r="BH13" s="306" t="s">
        <v>7</v>
      </c>
      <c r="BI13" s="306"/>
      <c r="BJ13" s="306"/>
      <c r="BK13" s="4" t="s">
        <v>15</v>
      </c>
      <c r="BL13" s="5">
        <v>330</v>
      </c>
    </row>
    <row r="14" spans="2:64" ht="54" customHeight="1" x14ac:dyDescent="0.55000000000000004">
      <c r="J14" s="293"/>
      <c r="K14" s="282" t="s">
        <v>77</v>
      </c>
      <c r="L14" s="306" t="s">
        <v>7</v>
      </c>
      <c r="M14" s="306"/>
      <c r="N14" s="306"/>
      <c r="O14" s="4" t="s">
        <v>12</v>
      </c>
      <c r="P14" s="5">
        <v>286</v>
      </c>
      <c r="R14" s="311"/>
      <c r="S14" s="282"/>
      <c r="T14" s="311"/>
      <c r="U14" s="307" t="s">
        <v>27</v>
      </c>
      <c r="V14" s="307"/>
      <c r="W14" s="307"/>
      <c r="X14" s="5">
        <v>228.4</v>
      </c>
      <c r="Z14" s="311"/>
      <c r="AA14" s="328"/>
      <c r="AB14" s="325"/>
      <c r="AC14" s="326"/>
      <c r="AD14" s="327"/>
      <c r="AE14" s="6" t="s">
        <v>24</v>
      </c>
      <c r="AF14" s="5">
        <v>286</v>
      </c>
      <c r="AH14" s="293"/>
      <c r="AI14" s="308" t="s">
        <v>75</v>
      </c>
      <c r="AJ14" s="322" t="s">
        <v>7</v>
      </c>
      <c r="AK14" s="323"/>
      <c r="AL14" s="324"/>
      <c r="AM14" s="6" t="s">
        <v>8</v>
      </c>
      <c r="AN14" s="5">
        <v>1320</v>
      </c>
      <c r="AP14" s="311"/>
      <c r="AQ14" s="309"/>
      <c r="AR14" s="311"/>
      <c r="AS14" s="306"/>
      <c r="AT14" s="19" t="s">
        <v>43</v>
      </c>
      <c r="AU14" s="17" t="s">
        <v>44</v>
      </c>
      <c r="AV14" s="18">
        <v>37.619999999999997</v>
      </c>
      <c r="AX14" s="293"/>
      <c r="AY14" s="309" t="s">
        <v>78</v>
      </c>
      <c r="AZ14" s="319" t="s">
        <v>7</v>
      </c>
      <c r="BA14" s="320"/>
      <c r="BB14" s="321"/>
      <c r="BC14" s="4" t="s">
        <v>79</v>
      </c>
      <c r="BD14" s="5">
        <v>286</v>
      </c>
      <c r="BF14" s="293"/>
      <c r="BG14" s="290"/>
      <c r="BH14" s="306" t="s">
        <v>20</v>
      </c>
      <c r="BI14" s="306"/>
      <c r="BJ14" s="306"/>
      <c r="BK14" s="4" t="s">
        <v>22</v>
      </c>
      <c r="BL14" s="5">
        <v>12.48</v>
      </c>
    </row>
    <row r="15" spans="2:64" ht="54" customHeight="1" x14ac:dyDescent="0.55000000000000004">
      <c r="J15" s="293"/>
      <c r="K15" s="282"/>
      <c r="L15" s="306"/>
      <c r="M15" s="306"/>
      <c r="N15" s="306"/>
      <c r="O15" s="4" t="s">
        <v>19</v>
      </c>
      <c r="P15" s="5">
        <v>429</v>
      </c>
      <c r="R15" s="311"/>
      <c r="S15" s="282"/>
      <c r="T15" s="311"/>
      <c r="U15" s="307" t="s">
        <v>37</v>
      </c>
      <c r="V15" s="307"/>
      <c r="W15" s="307"/>
      <c r="X15" s="5">
        <v>320.61</v>
      </c>
      <c r="Z15" s="311"/>
      <c r="AA15" s="328"/>
      <c r="AB15" s="292" t="s">
        <v>20</v>
      </c>
      <c r="AC15" s="300" t="s">
        <v>80</v>
      </c>
      <c r="AD15" s="8" t="s">
        <v>29</v>
      </c>
      <c r="AE15" s="9" t="s">
        <v>81</v>
      </c>
      <c r="AF15" s="10">
        <v>26.49</v>
      </c>
      <c r="AH15" s="293"/>
      <c r="AI15" s="328"/>
      <c r="AJ15" s="330"/>
      <c r="AK15" s="331"/>
      <c r="AL15" s="332"/>
      <c r="AM15" s="6" t="s">
        <v>18</v>
      </c>
      <c r="AN15" s="5">
        <v>2200</v>
      </c>
      <c r="AP15" s="311"/>
      <c r="AQ15" s="309"/>
      <c r="AR15" s="311"/>
      <c r="AS15" s="307" t="s">
        <v>48</v>
      </c>
      <c r="AT15" s="306"/>
      <c r="AU15" s="4" t="s">
        <v>49</v>
      </c>
      <c r="AV15" s="5">
        <v>12.51</v>
      </c>
      <c r="AX15" s="293"/>
      <c r="AY15" s="282"/>
      <c r="AZ15" s="311" t="s">
        <v>20</v>
      </c>
      <c r="BA15" s="308" t="s">
        <v>59</v>
      </c>
      <c r="BB15" s="11" t="s">
        <v>29</v>
      </c>
      <c r="BC15" s="9" t="s">
        <v>30</v>
      </c>
      <c r="BD15" s="10">
        <v>21.45</v>
      </c>
      <c r="BF15" s="293"/>
      <c r="BG15" s="308" t="s">
        <v>67</v>
      </c>
      <c r="BH15" s="306" t="s">
        <v>7</v>
      </c>
      <c r="BI15" s="306"/>
      <c r="BJ15" s="306"/>
      <c r="BK15" s="4" t="s">
        <v>15</v>
      </c>
      <c r="BL15" s="5">
        <v>220</v>
      </c>
    </row>
    <row r="16" spans="2:64" ht="54" customHeight="1" x14ac:dyDescent="0.55000000000000004">
      <c r="J16" s="293"/>
      <c r="K16" s="282"/>
      <c r="L16" s="306"/>
      <c r="M16" s="306"/>
      <c r="N16" s="306"/>
      <c r="O16" s="4" t="s">
        <v>25</v>
      </c>
      <c r="P16" s="5">
        <v>572</v>
      </c>
      <c r="R16" s="311"/>
      <c r="S16" s="282"/>
      <c r="T16" s="311"/>
      <c r="U16" s="307" t="s">
        <v>42</v>
      </c>
      <c r="V16" s="307"/>
      <c r="W16" s="307"/>
      <c r="X16" s="5">
        <v>505.02</v>
      </c>
      <c r="Z16" s="311"/>
      <c r="AA16" s="328"/>
      <c r="AB16" s="293"/>
      <c r="AC16" s="317"/>
      <c r="AD16" s="12" t="s">
        <v>38</v>
      </c>
      <c r="AE16" s="13" t="s">
        <v>82</v>
      </c>
      <c r="AF16" s="14">
        <v>35.29</v>
      </c>
      <c r="AH16" s="293"/>
      <c r="AI16" s="328"/>
      <c r="AJ16" s="325"/>
      <c r="AK16" s="326"/>
      <c r="AL16" s="327"/>
      <c r="AM16" s="6" t="s">
        <v>24</v>
      </c>
      <c r="AN16" s="5">
        <v>286</v>
      </c>
      <c r="AP16" s="311"/>
      <c r="AQ16" s="309" t="s">
        <v>84</v>
      </c>
      <c r="AR16" s="306" t="s">
        <v>7</v>
      </c>
      <c r="AS16" s="306"/>
      <c r="AT16" s="306"/>
      <c r="AU16" s="6" t="s">
        <v>8</v>
      </c>
      <c r="AV16" s="5">
        <v>1320</v>
      </c>
      <c r="AX16" s="293"/>
      <c r="AY16" s="282"/>
      <c r="AZ16" s="311"/>
      <c r="BA16" s="328"/>
      <c r="BB16" s="15" t="s">
        <v>38</v>
      </c>
      <c r="BC16" s="13" t="s">
        <v>39</v>
      </c>
      <c r="BD16" s="14">
        <v>28.58</v>
      </c>
      <c r="BF16" s="293"/>
      <c r="BG16" s="290"/>
      <c r="BH16" s="306" t="s">
        <v>20</v>
      </c>
      <c r="BI16" s="306"/>
      <c r="BJ16" s="306"/>
      <c r="BK16" s="4" t="s">
        <v>22</v>
      </c>
      <c r="BL16" s="5">
        <v>11.49</v>
      </c>
    </row>
    <row r="17" spans="2:64" ht="54" customHeight="1" x14ac:dyDescent="0.55000000000000004">
      <c r="J17" s="293"/>
      <c r="K17" s="282"/>
      <c r="L17" s="306"/>
      <c r="M17" s="306"/>
      <c r="N17" s="306"/>
      <c r="O17" s="4" t="s">
        <v>35</v>
      </c>
      <c r="P17" s="5">
        <v>858</v>
      </c>
      <c r="R17" s="311"/>
      <c r="S17" s="282"/>
      <c r="T17" s="311"/>
      <c r="U17" s="307" t="s">
        <v>47</v>
      </c>
      <c r="V17" s="307"/>
      <c r="W17" s="307"/>
      <c r="X17" s="5">
        <v>505.02</v>
      </c>
      <c r="Z17" s="311"/>
      <c r="AA17" s="328"/>
      <c r="AB17" s="293"/>
      <c r="AC17" s="318"/>
      <c r="AD17" s="16" t="s">
        <v>43</v>
      </c>
      <c r="AE17" s="17" t="s">
        <v>86</v>
      </c>
      <c r="AF17" s="18">
        <v>40.75</v>
      </c>
      <c r="AH17" s="293"/>
      <c r="AI17" s="328"/>
      <c r="AJ17" s="292" t="s">
        <v>20</v>
      </c>
      <c r="AK17" s="298" t="s">
        <v>83</v>
      </c>
      <c r="AL17" s="299"/>
      <c r="AM17" s="4" t="s">
        <v>33</v>
      </c>
      <c r="AN17" s="5">
        <v>55.78</v>
      </c>
      <c r="AP17" s="311"/>
      <c r="AQ17" s="309"/>
      <c r="AR17" s="306"/>
      <c r="AS17" s="306"/>
      <c r="AT17" s="306"/>
      <c r="AU17" s="6" t="s">
        <v>18</v>
      </c>
      <c r="AV17" s="5">
        <v>2200</v>
      </c>
      <c r="AX17" s="293"/>
      <c r="AY17" s="282"/>
      <c r="AZ17" s="311"/>
      <c r="BA17" s="328"/>
      <c r="BB17" s="21" t="s">
        <v>43</v>
      </c>
      <c r="BC17" s="17" t="s">
        <v>44</v>
      </c>
      <c r="BD17" s="18">
        <v>32.99</v>
      </c>
      <c r="BF17" s="293"/>
      <c r="BG17" s="282" t="s">
        <v>76</v>
      </c>
      <c r="BH17" s="306" t="s">
        <v>7</v>
      </c>
      <c r="BI17" s="306"/>
      <c r="BJ17" s="306"/>
      <c r="BK17" s="4" t="s">
        <v>15</v>
      </c>
      <c r="BL17" s="5">
        <v>440</v>
      </c>
    </row>
    <row r="18" spans="2:64" ht="54" customHeight="1" x14ac:dyDescent="0.55000000000000004">
      <c r="J18" s="293"/>
      <c r="K18" s="282"/>
      <c r="L18" s="306"/>
      <c r="M18" s="306"/>
      <c r="N18" s="306"/>
      <c r="O18" s="4" t="s">
        <v>41</v>
      </c>
      <c r="P18" s="5">
        <v>1144</v>
      </c>
      <c r="R18" s="311"/>
      <c r="S18" s="282"/>
      <c r="T18" s="310" t="s">
        <v>54</v>
      </c>
      <c r="U18" s="307" t="s">
        <v>55</v>
      </c>
      <c r="V18" s="307"/>
      <c r="W18" s="307"/>
      <c r="X18" s="5">
        <v>218.27</v>
      </c>
      <c r="Z18" s="311"/>
      <c r="AA18" s="328"/>
      <c r="AB18" s="294"/>
      <c r="AC18" s="298" t="s">
        <v>48</v>
      </c>
      <c r="AD18" s="321"/>
      <c r="AE18" s="4" t="s">
        <v>49</v>
      </c>
      <c r="AF18" s="5">
        <v>17.73</v>
      </c>
      <c r="AH18" s="293"/>
      <c r="AI18" s="328"/>
      <c r="AJ18" s="293"/>
      <c r="AK18" s="298" t="s">
        <v>87</v>
      </c>
      <c r="AL18" s="299"/>
      <c r="AM18" s="4" t="s">
        <v>33</v>
      </c>
      <c r="AN18" s="5">
        <v>29.62</v>
      </c>
      <c r="AP18" s="311"/>
      <c r="AQ18" s="309"/>
      <c r="AR18" s="306"/>
      <c r="AS18" s="306"/>
      <c r="AT18" s="306"/>
      <c r="AU18" s="6" t="s">
        <v>24</v>
      </c>
      <c r="AV18" s="5">
        <v>286</v>
      </c>
      <c r="AX18" s="294"/>
      <c r="AY18" s="282"/>
      <c r="AZ18" s="311"/>
      <c r="BA18" s="309" t="s">
        <v>73</v>
      </c>
      <c r="BB18" s="309"/>
      <c r="BC18" s="4" t="s">
        <v>49</v>
      </c>
      <c r="BD18" s="5">
        <v>21.16</v>
      </c>
      <c r="BF18" s="293"/>
      <c r="BG18" s="282"/>
      <c r="BH18" s="310" t="s">
        <v>20</v>
      </c>
      <c r="BI18" s="307" t="s">
        <v>21</v>
      </c>
      <c r="BJ18" s="307"/>
      <c r="BK18" s="4" t="s">
        <v>22</v>
      </c>
      <c r="BL18" s="5">
        <v>13.12</v>
      </c>
    </row>
    <row r="19" spans="2:64" ht="54" customHeight="1" x14ac:dyDescent="0.55000000000000004">
      <c r="J19" s="293"/>
      <c r="K19" s="282"/>
      <c r="L19" s="306"/>
      <c r="M19" s="306"/>
      <c r="N19" s="306"/>
      <c r="O19" s="4" t="s">
        <v>46</v>
      </c>
      <c r="P19" s="5">
        <v>1430</v>
      </c>
      <c r="R19" s="311"/>
      <c r="S19" s="282"/>
      <c r="T19" s="310"/>
      <c r="U19" s="307" t="s">
        <v>61</v>
      </c>
      <c r="V19" s="307"/>
      <c r="W19" s="307"/>
      <c r="X19" s="5">
        <v>349.65</v>
      </c>
      <c r="Z19" s="311"/>
      <c r="AA19" s="328"/>
      <c r="AB19" s="298" t="s">
        <v>56</v>
      </c>
      <c r="AC19" s="320"/>
      <c r="AD19" s="321"/>
      <c r="AE19" s="4" t="s">
        <v>57</v>
      </c>
      <c r="AF19" s="5">
        <v>297</v>
      </c>
      <c r="AH19" s="294"/>
      <c r="AI19" s="329"/>
      <c r="AJ19" s="294"/>
      <c r="AK19" s="298" t="s">
        <v>48</v>
      </c>
      <c r="AL19" s="321"/>
      <c r="AM19" s="4" t="s">
        <v>49</v>
      </c>
      <c r="AN19" s="5">
        <v>12.48</v>
      </c>
      <c r="AO19" s="23"/>
      <c r="AP19" s="311"/>
      <c r="AQ19" s="309"/>
      <c r="AR19" s="311" t="s">
        <v>20</v>
      </c>
      <c r="AS19" s="307" t="s">
        <v>89</v>
      </c>
      <c r="AT19" s="11" t="s">
        <v>29</v>
      </c>
      <c r="AU19" s="9" t="s">
        <v>90</v>
      </c>
      <c r="AV19" s="10">
        <v>29</v>
      </c>
      <c r="BF19" s="293"/>
      <c r="BG19" s="282"/>
      <c r="BH19" s="310"/>
      <c r="BI19" s="307" t="s">
        <v>26</v>
      </c>
      <c r="BJ19" s="307"/>
      <c r="BK19" s="4" t="s">
        <v>22</v>
      </c>
      <c r="BL19" s="5">
        <v>11.94</v>
      </c>
    </row>
    <row r="20" spans="2:64" ht="54" customHeight="1" x14ac:dyDescent="0.55000000000000004">
      <c r="J20" s="293"/>
      <c r="K20" s="282"/>
      <c r="L20" s="306"/>
      <c r="M20" s="306"/>
      <c r="N20" s="306"/>
      <c r="O20" s="4" t="s">
        <v>50</v>
      </c>
      <c r="P20" s="5">
        <v>1716</v>
      </c>
      <c r="R20" s="311"/>
      <c r="S20" s="282"/>
      <c r="T20" s="310"/>
      <c r="U20" s="307" t="s">
        <v>64</v>
      </c>
      <c r="V20" s="307"/>
      <c r="W20" s="307"/>
      <c r="X20" s="5">
        <v>349.65</v>
      </c>
      <c r="Z20" s="311"/>
      <c r="AA20" s="328"/>
      <c r="AB20" s="319" t="s">
        <v>91</v>
      </c>
      <c r="AC20" s="320"/>
      <c r="AD20" s="321"/>
      <c r="AE20" s="4" t="s">
        <v>92</v>
      </c>
      <c r="AF20" s="5">
        <v>44</v>
      </c>
      <c r="AP20" s="311"/>
      <c r="AQ20" s="309"/>
      <c r="AR20" s="311"/>
      <c r="AS20" s="306"/>
      <c r="AT20" s="15" t="s">
        <v>38</v>
      </c>
      <c r="AU20" s="13" t="s">
        <v>93</v>
      </c>
      <c r="AV20" s="14">
        <v>38.630000000000003</v>
      </c>
      <c r="AX20" s="295" t="s">
        <v>131</v>
      </c>
      <c r="AY20" s="296"/>
      <c r="AZ20" s="296"/>
      <c r="BA20" s="296"/>
      <c r="BB20" s="296"/>
      <c r="BC20" s="297"/>
      <c r="BD20" s="2" t="s">
        <v>1</v>
      </c>
      <c r="BF20" s="293"/>
      <c r="BG20" s="309" t="s">
        <v>133</v>
      </c>
      <c r="BH20" s="322" t="s">
        <v>7</v>
      </c>
      <c r="BI20" s="323"/>
      <c r="BJ20" s="324"/>
      <c r="BK20" s="6" t="s">
        <v>85</v>
      </c>
      <c r="BL20" s="5">
        <v>5610</v>
      </c>
    </row>
    <row r="21" spans="2:64" ht="54" customHeight="1" x14ac:dyDescent="0.55000000000000004">
      <c r="J21" s="293"/>
      <c r="K21" s="282"/>
      <c r="L21" s="311" t="s">
        <v>20</v>
      </c>
      <c r="M21" s="315" t="s">
        <v>95</v>
      </c>
      <c r="N21" s="315"/>
      <c r="O21" s="9" t="s">
        <v>96</v>
      </c>
      <c r="P21" s="10">
        <v>19.88</v>
      </c>
      <c r="R21" s="311"/>
      <c r="S21" s="282" t="s">
        <v>105</v>
      </c>
      <c r="T21" s="306" t="s">
        <v>7</v>
      </c>
      <c r="U21" s="306"/>
      <c r="V21" s="306"/>
      <c r="W21" s="4" t="s">
        <v>108</v>
      </c>
      <c r="X21" s="5">
        <v>258.5</v>
      </c>
      <c r="Z21" s="311"/>
      <c r="AA21" s="328"/>
      <c r="AB21" s="298" t="s">
        <v>62</v>
      </c>
      <c r="AC21" s="333"/>
      <c r="AD21" s="299"/>
      <c r="AE21" s="4" t="s">
        <v>63</v>
      </c>
      <c r="AF21" s="5">
        <v>198</v>
      </c>
      <c r="AP21" s="311"/>
      <c r="AQ21" s="309"/>
      <c r="AR21" s="311"/>
      <c r="AS21" s="306"/>
      <c r="AT21" s="19" t="s">
        <v>43</v>
      </c>
      <c r="AU21" s="17" t="s">
        <v>97</v>
      </c>
      <c r="AV21" s="18">
        <v>44.61</v>
      </c>
      <c r="AX21" s="292" t="s">
        <v>131</v>
      </c>
      <c r="AY21" s="283" t="s">
        <v>126</v>
      </c>
      <c r="AZ21" s="284"/>
      <c r="BA21" s="285"/>
      <c r="BB21" s="30" t="s">
        <v>119</v>
      </c>
      <c r="BC21" s="4" t="s">
        <v>66</v>
      </c>
      <c r="BD21" s="31">
        <v>0.03</v>
      </c>
      <c r="BF21" s="293"/>
      <c r="BG21" s="309"/>
      <c r="BH21" s="325"/>
      <c r="BI21" s="326"/>
      <c r="BJ21" s="327"/>
      <c r="BK21" s="6" t="s">
        <v>88</v>
      </c>
      <c r="BL21" s="5">
        <v>1122</v>
      </c>
    </row>
    <row r="22" spans="2:64" ht="54" customHeight="1" x14ac:dyDescent="0.55000000000000004">
      <c r="J22" s="293"/>
      <c r="K22" s="282"/>
      <c r="L22" s="311"/>
      <c r="M22" s="316" t="s">
        <v>100</v>
      </c>
      <c r="N22" s="316"/>
      <c r="O22" s="13" t="s">
        <v>101</v>
      </c>
      <c r="P22" s="14">
        <v>26.48</v>
      </c>
      <c r="R22" s="311"/>
      <c r="S22" s="282"/>
      <c r="T22" s="306" t="s">
        <v>20</v>
      </c>
      <c r="U22" s="306"/>
      <c r="V22" s="306"/>
      <c r="W22" s="4" t="s">
        <v>49</v>
      </c>
      <c r="X22" s="5">
        <v>20.05</v>
      </c>
      <c r="Z22" s="311"/>
      <c r="AA22" s="329"/>
      <c r="AB22" s="319" t="s">
        <v>65</v>
      </c>
      <c r="AC22" s="320"/>
      <c r="AD22" s="321"/>
      <c r="AE22" s="4" t="s">
        <v>66</v>
      </c>
      <c r="AF22" s="5">
        <v>330.44</v>
      </c>
      <c r="AP22" s="311"/>
      <c r="AQ22" s="309"/>
      <c r="AR22" s="311"/>
      <c r="AS22" s="307" t="s">
        <v>48</v>
      </c>
      <c r="AT22" s="306"/>
      <c r="AU22" s="4" t="s">
        <v>49</v>
      </c>
      <c r="AV22" s="5">
        <v>12.91</v>
      </c>
      <c r="AX22" s="293"/>
      <c r="AY22" s="286"/>
      <c r="AZ22" s="287"/>
      <c r="BA22" s="288"/>
      <c r="BB22" s="30" t="s">
        <v>120</v>
      </c>
      <c r="BC22" s="4" t="s">
        <v>66</v>
      </c>
      <c r="BD22" s="5">
        <v>550</v>
      </c>
      <c r="BF22" s="293"/>
      <c r="BG22" s="309"/>
      <c r="BH22" s="302" t="s">
        <v>20</v>
      </c>
      <c r="BI22" s="300" t="s">
        <v>80</v>
      </c>
      <c r="BJ22" s="6" t="s">
        <v>32</v>
      </c>
      <c r="BK22" s="4" t="s">
        <v>33</v>
      </c>
      <c r="BL22" s="5">
        <v>20.43</v>
      </c>
    </row>
    <row r="23" spans="2:64" ht="54" customHeight="1" x14ac:dyDescent="0.55000000000000004">
      <c r="J23" s="293"/>
      <c r="K23" s="282"/>
      <c r="L23" s="311"/>
      <c r="M23" s="312" t="s">
        <v>102</v>
      </c>
      <c r="N23" s="312"/>
      <c r="O23" s="17" t="s">
        <v>103</v>
      </c>
      <c r="P23" s="18">
        <v>30.57</v>
      </c>
      <c r="R23" s="311"/>
      <c r="S23" s="282"/>
      <c r="T23" s="306" t="s">
        <v>65</v>
      </c>
      <c r="U23" s="306"/>
      <c r="V23" s="306"/>
      <c r="W23" s="4" t="s">
        <v>66</v>
      </c>
      <c r="X23" s="5">
        <v>224.84</v>
      </c>
      <c r="AX23" s="293"/>
      <c r="AY23" s="295" t="s">
        <v>127</v>
      </c>
      <c r="AZ23" s="296"/>
      <c r="BA23" s="296"/>
      <c r="BB23" s="297"/>
      <c r="BC23" s="4" t="s">
        <v>66</v>
      </c>
      <c r="BD23" s="5">
        <v>55</v>
      </c>
      <c r="BF23" s="293"/>
      <c r="BG23" s="309"/>
      <c r="BH23" s="303"/>
      <c r="BI23" s="301"/>
      <c r="BJ23" s="6" t="s">
        <v>40</v>
      </c>
      <c r="BK23" s="4" t="s">
        <v>33</v>
      </c>
      <c r="BL23" s="5">
        <v>18.579999999999998</v>
      </c>
    </row>
    <row r="24" spans="2:64" ht="54" customHeight="1" x14ac:dyDescent="0.55000000000000004">
      <c r="J24" s="293"/>
      <c r="K24" s="282"/>
      <c r="L24" s="306" t="s">
        <v>65</v>
      </c>
      <c r="M24" s="306"/>
      <c r="N24" s="306"/>
      <c r="O24" s="4" t="s">
        <v>66</v>
      </c>
      <c r="P24" s="5">
        <v>235.84</v>
      </c>
      <c r="S24" s="22"/>
      <c r="T24" s="7"/>
      <c r="W24" s="1"/>
      <c r="X24" s="1"/>
      <c r="AX24" s="293"/>
      <c r="AY24" s="283" t="s">
        <v>128</v>
      </c>
      <c r="AZ24" s="284"/>
      <c r="BA24" s="285"/>
      <c r="BB24" s="30" t="s">
        <v>124</v>
      </c>
      <c r="BC24" s="4" t="s">
        <v>66</v>
      </c>
      <c r="BD24" s="5">
        <v>11</v>
      </c>
      <c r="BF24" s="293"/>
      <c r="BG24" s="309"/>
      <c r="BH24" s="304"/>
      <c r="BI24" s="298" t="s">
        <v>94</v>
      </c>
      <c r="BJ24" s="321"/>
      <c r="BK24" s="4" t="s">
        <v>49</v>
      </c>
      <c r="BL24" s="5">
        <v>12.73</v>
      </c>
    </row>
    <row r="25" spans="2:64" ht="54" customHeight="1" x14ac:dyDescent="0.55000000000000004">
      <c r="B25" s="313" t="s">
        <v>242</v>
      </c>
      <c r="C25" s="314"/>
      <c r="D25" s="314"/>
      <c r="E25" s="314"/>
      <c r="F25" s="314"/>
      <c r="G25" s="314"/>
      <c r="J25" s="293"/>
      <c r="K25" s="282" t="s">
        <v>104</v>
      </c>
      <c r="L25" s="306" t="s">
        <v>7</v>
      </c>
      <c r="M25" s="306"/>
      <c r="N25" s="306"/>
      <c r="O25" s="4" t="s">
        <v>79</v>
      </c>
      <c r="P25" s="5">
        <v>286</v>
      </c>
      <c r="S25" s="22"/>
      <c r="T25" s="7"/>
      <c r="W25" s="1"/>
      <c r="X25" s="1"/>
      <c r="AX25" s="293"/>
      <c r="AY25" s="286"/>
      <c r="AZ25" s="287"/>
      <c r="BA25" s="288"/>
      <c r="BB25" s="30" t="s">
        <v>125</v>
      </c>
      <c r="BC25" s="4" t="s">
        <v>66</v>
      </c>
      <c r="BD25" s="5">
        <v>8.8000000000000007</v>
      </c>
      <c r="BF25" s="293"/>
      <c r="BG25" s="289" t="s">
        <v>98</v>
      </c>
      <c r="BH25" s="306" t="s">
        <v>7</v>
      </c>
      <c r="BI25" s="306"/>
      <c r="BJ25" s="306"/>
      <c r="BK25" s="6" t="s">
        <v>99</v>
      </c>
      <c r="BL25" s="5">
        <v>2101</v>
      </c>
    </row>
    <row r="26" spans="2:64" ht="54" customHeight="1" x14ac:dyDescent="0.55000000000000004">
      <c r="B26" s="314"/>
      <c r="C26" s="314"/>
      <c r="D26" s="314"/>
      <c r="E26" s="314"/>
      <c r="F26" s="314"/>
      <c r="G26" s="314"/>
      <c r="J26" s="293"/>
      <c r="K26" s="282"/>
      <c r="L26" s="311" t="s">
        <v>20</v>
      </c>
      <c r="M26" s="315" t="s">
        <v>95</v>
      </c>
      <c r="N26" s="315"/>
      <c r="O26" s="9" t="s">
        <v>96</v>
      </c>
      <c r="P26" s="10">
        <v>19.88</v>
      </c>
      <c r="S26" s="22"/>
      <c r="T26" s="7"/>
      <c r="W26" s="1"/>
      <c r="X26" s="1"/>
      <c r="AX26" s="293"/>
      <c r="AY26" s="291" t="s">
        <v>130</v>
      </c>
      <c r="AZ26" s="285"/>
      <c r="BA26" s="289" t="s">
        <v>129</v>
      </c>
      <c r="BB26" s="30" t="s">
        <v>122</v>
      </c>
      <c r="BC26" s="4" t="s">
        <v>66</v>
      </c>
      <c r="BD26" s="32">
        <v>0.32500000000000001</v>
      </c>
      <c r="BF26" s="293"/>
      <c r="BG26" s="305"/>
      <c r="BH26" s="306"/>
      <c r="BI26" s="306"/>
      <c r="BJ26" s="306"/>
      <c r="BK26" s="6" t="s">
        <v>88</v>
      </c>
      <c r="BL26" s="5">
        <v>500.5</v>
      </c>
    </row>
    <row r="27" spans="2:64" ht="54" customHeight="1" x14ac:dyDescent="0.55000000000000004">
      <c r="J27" s="293"/>
      <c r="K27" s="282"/>
      <c r="L27" s="311"/>
      <c r="M27" s="316" t="s">
        <v>100</v>
      </c>
      <c r="N27" s="316"/>
      <c r="O27" s="13" t="s">
        <v>101</v>
      </c>
      <c r="P27" s="14">
        <v>26.48</v>
      </c>
      <c r="S27" s="22"/>
      <c r="T27" s="7"/>
      <c r="W27" s="1"/>
      <c r="X27" s="1"/>
      <c r="AX27" s="294"/>
      <c r="AY27" s="286"/>
      <c r="AZ27" s="288"/>
      <c r="BA27" s="290"/>
      <c r="BB27" s="30" t="s">
        <v>123</v>
      </c>
      <c r="BC27" s="4" t="s">
        <v>66</v>
      </c>
      <c r="BD27" s="32">
        <v>0.25800000000000001</v>
      </c>
      <c r="BF27" s="294"/>
      <c r="BG27" s="290"/>
      <c r="BH27" s="306" t="s">
        <v>20</v>
      </c>
      <c r="BI27" s="306"/>
      <c r="BJ27" s="306"/>
      <c r="BK27" s="4" t="s">
        <v>33</v>
      </c>
      <c r="BL27" s="5">
        <v>15.59</v>
      </c>
    </row>
    <row r="28" spans="2:64" ht="54" customHeight="1" x14ac:dyDescent="0.55000000000000004">
      <c r="J28" s="294"/>
      <c r="K28" s="282"/>
      <c r="L28" s="311"/>
      <c r="M28" s="312" t="s">
        <v>102</v>
      </c>
      <c r="N28" s="312"/>
      <c r="O28" s="17" t="s">
        <v>103</v>
      </c>
      <c r="P28" s="18">
        <v>30.57</v>
      </c>
      <c r="S28" s="22"/>
      <c r="T28" s="7"/>
      <c r="W28" s="1"/>
      <c r="X28" s="1"/>
    </row>
    <row r="29" spans="2:64" ht="54" customHeight="1" x14ac:dyDescent="0.55000000000000004">
      <c r="J29" s="25"/>
      <c r="R29" s="25"/>
      <c r="S29" s="22"/>
      <c r="T29" s="7"/>
      <c r="W29" s="1"/>
      <c r="X29" s="1"/>
    </row>
    <row r="30" spans="2:64" ht="44.25" customHeight="1" x14ac:dyDescent="0.55000000000000004">
      <c r="R30" s="25"/>
    </row>
    <row r="31" spans="2:64" ht="45.75" customHeight="1" x14ac:dyDescent="0.55000000000000004">
      <c r="R31" s="25"/>
    </row>
    <row r="32" spans="2:64" ht="45.75" customHeight="1" x14ac:dyDescent="0.55000000000000004">
      <c r="R32" s="25"/>
    </row>
    <row r="33" spans="10:64" ht="45.75" customHeight="1" x14ac:dyDescent="0.55000000000000004">
      <c r="R33" s="25"/>
    </row>
    <row r="34" spans="10:64" ht="45.75" customHeight="1" x14ac:dyDescent="0.55000000000000004">
      <c r="K34" s="22"/>
      <c r="L34" s="7"/>
      <c r="O34" s="1"/>
      <c r="P34" s="1"/>
      <c r="R34" s="25"/>
      <c r="Z34" s="24"/>
      <c r="AA34" s="22"/>
      <c r="AB34" s="7"/>
      <c r="AD34" s="1"/>
      <c r="AE34" s="1"/>
      <c r="AF34" s="1"/>
      <c r="AO34" s="1"/>
      <c r="AQ34" s="22"/>
      <c r="AR34" s="7"/>
      <c r="AS34" s="7"/>
      <c r="AU34" s="1"/>
      <c r="AV34" s="1"/>
      <c r="AW34" s="1"/>
      <c r="AY34" s="22"/>
      <c r="AZ34" s="7"/>
      <c r="BC34" s="24"/>
      <c r="BD34" s="1"/>
      <c r="BG34" s="22"/>
      <c r="BH34" s="7"/>
      <c r="BK34" s="1"/>
      <c r="BL34" s="1"/>
    </row>
    <row r="35" spans="10:64" ht="45.75" customHeight="1" x14ac:dyDescent="0.55000000000000004">
      <c r="K35" s="22"/>
      <c r="L35" s="7"/>
      <c r="O35" s="1"/>
      <c r="P35" s="1"/>
      <c r="R35" s="25"/>
      <c r="Z35" s="24"/>
      <c r="AA35" s="22"/>
      <c r="AB35" s="7"/>
      <c r="AD35" s="1"/>
      <c r="AE35" s="1"/>
      <c r="AF35" s="1"/>
      <c r="AI35" s="22"/>
      <c r="AJ35" s="7"/>
      <c r="AK35" s="7"/>
      <c r="AM35" s="1"/>
      <c r="AN35" s="1"/>
      <c r="AO35" s="1"/>
      <c r="AQ35" s="22"/>
      <c r="AR35" s="7"/>
      <c r="AS35" s="7"/>
      <c r="AU35" s="1"/>
      <c r="AV35" s="1"/>
      <c r="AW35" s="1"/>
      <c r="AY35" s="22"/>
      <c r="AZ35" s="7"/>
      <c r="BC35" s="24"/>
      <c r="BD35" s="1"/>
      <c r="BG35" s="22"/>
      <c r="BH35" s="7"/>
      <c r="BK35" s="1"/>
      <c r="BL35" s="1"/>
    </row>
    <row r="36" spans="10:64" ht="45.75" customHeight="1" x14ac:dyDescent="0.55000000000000004">
      <c r="K36" s="22"/>
      <c r="L36" s="7"/>
      <c r="O36" s="1"/>
      <c r="P36" s="1"/>
      <c r="R36" s="25"/>
      <c r="Z36" s="24"/>
      <c r="AA36" s="22"/>
      <c r="AB36" s="7"/>
      <c r="AD36" s="1"/>
      <c r="AE36" s="1"/>
      <c r="AF36" s="1"/>
      <c r="AI36" s="22"/>
      <c r="AJ36" s="7"/>
      <c r="AK36" s="7"/>
      <c r="AM36" s="1"/>
      <c r="AN36" s="1"/>
      <c r="AO36" s="1"/>
      <c r="AQ36" s="22"/>
      <c r="AR36" s="7"/>
      <c r="AS36" s="7"/>
      <c r="AU36" s="1"/>
      <c r="AV36" s="1"/>
      <c r="AW36" s="1"/>
      <c r="AY36" s="22"/>
      <c r="AZ36" s="7"/>
      <c r="BC36" s="24"/>
      <c r="BD36" s="1"/>
      <c r="BG36" s="22"/>
      <c r="BH36" s="7"/>
      <c r="BK36" s="1"/>
      <c r="BL36" s="1"/>
    </row>
    <row r="37" spans="10:64" ht="45.75" customHeight="1" x14ac:dyDescent="0.55000000000000004">
      <c r="K37" s="22"/>
      <c r="L37" s="7"/>
      <c r="O37" s="1"/>
      <c r="P37" s="1"/>
      <c r="R37" s="25"/>
      <c r="Z37" s="24"/>
      <c r="AA37" s="22"/>
      <c r="AB37" s="7"/>
      <c r="AD37" s="1"/>
      <c r="AE37" s="1"/>
      <c r="AF37" s="1"/>
      <c r="AI37" s="22"/>
      <c r="AJ37" s="7"/>
      <c r="AK37" s="7"/>
      <c r="AM37" s="1"/>
      <c r="AN37" s="1"/>
      <c r="AO37" s="1"/>
      <c r="AQ37" s="22"/>
      <c r="AR37" s="7"/>
      <c r="AS37" s="7"/>
      <c r="AU37" s="1"/>
      <c r="AV37" s="1"/>
      <c r="AW37" s="1"/>
      <c r="AY37" s="22"/>
      <c r="AZ37" s="7"/>
      <c r="BC37" s="24"/>
      <c r="BD37" s="1"/>
      <c r="BG37" s="22"/>
      <c r="BH37" s="7"/>
      <c r="BK37" s="1"/>
      <c r="BL37" s="1"/>
    </row>
    <row r="38" spans="10:64" ht="44.25" customHeight="1" x14ac:dyDescent="0.55000000000000004">
      <c r="K38" s="22"/>
      <c r="L38" s="7"/>
      <c r="O38" s="1"/>
      <c r="P38" s="1"/>
      <c r="R38" s="25"/>
      <c r="Z38" s="24"/>
      <c r="AA38" s="22"/>
      <c r="AB38" s="7"/>
      <c r="AD38" s="1"/>
      <c r="AE38" s="1"/>
      <c r="AF38" s="1"/>
      <c r="AI38" s="22"/>
      <c r="AJ38" s="7"/>
      <c r="AK38" s="7"/>
      <c r="AM38" s="1"/>
      <c r="AN38" s="1"/>
      <c r="AO38" s="1"/>
      <c r="AQ38" s="22"/>
      <c r="AR38" s="7"/>
      <c r="AS38" s="7"/>
      <c r="AU38" s="1"/>
      <c r="AV38" s="1"/>
      <c r="AW38" s="1"/>
      <c r="AY38" s="22"/>
      <c r="AZ38" s="7"/>
      <c r="BC38" s="24"/>
      <c r="BD38" s="1"/>
      <c r="BG38" s="22"/>
      <c r="BH38" s="7"/>
      <c r="BK38" s="1"/>
      <c r="BL38" s="1"/>
    </row>
    <row r="39" spans="10:64" ht="44.25" customHeight="1" x14ac:dyDescent="0.55000000000000004">
      <c r="K39" s="22"/>
      <c r="L39" s="7"/>
      <c r="O39" s="1"/>
      <c r="P39" s="1"/>
      <c r="R39" s="25"/>
      <c r="Z39" s="24"/>
      <c r="AA39" s="22"/>
      <c r="AB39" s="7"/>
      <c r="AD39" s="1"/>
      <c r="AE39" s="1"/>
      <c r="AF39" s="1"/>
      <c r="AI39" s="22"/>
      <c r="AJ39" s="7"/>
      <c r="AK39" s="7"/>
      <c r="AM39" s="1"/>
      <c r="AN39" s="1"/>
      <c r="AO39" s="1"/>
      <c r="AQ39" s="22"/>
      <c r="AR39" s="7"/>
      <c r="AS39" s="7"/>
      <c r="AU39" s="1"/>
      <c r="AV39" s="1"/>
      <c r="AW39" s="1"/>
      <c r="AY39" s="22"/>
      <c r="AZ39" s="7"/>
      <c r="BC39" s="24"/>
      <c r="BD39" s="1"/>
      <c r="BG39" s="22"/>
      <c r="BH39" s="7"/>
      <c r="BK39" s="1"/>
      <c r="BL39" s="1"/>
    </row>
    <row r="40" spans="10:64" ht="44.25" customHeight="1" x14ac:dyDescent="0.55000000000000004">
      <c r="J40" s="25"/>
      <c r="R40" s="25"/>
      <c r="AI40" s="22"/>
      <c r="AJ40" s="7"/>
      <c r="AK40" s="7"/>
      <c r="AM40" s="1"/>
      <c r="AN40" s="1"/>
    </row>
    <row r="41" spans="10:64" ht="44.25" customHeight="1" x14ac:dyDescent="0.55000000000000004">
      <c r="J41" s="25"/>
      <c r="R41" s="25"/>
    </row>
    <row r="42" spans="10:64" ht="44.25" customHeight="1" x14ac:dyDescent="0.55000000000000004">
      <c r="J42" s="25"/>
      <c r="R42" s="25"/>
    </row>
    <row r="43" spans="10:64" ht="44.25" customHeight="1" x14ac:dyDescent="0.55000000000000004">
      <c r="J43" s="25"/>
      <c r="R43" s="25"/>
    </row>
    <row r="44" spans="10:64" ht="44.25" customHeight="1" x14ac:dyDescent="0.55000000000000004">
      <c r="J44" s="25"/>
      <c r="R44" s="25"/>
    </row>
    <row r="45" spans="10:64" ht="44.25" customHeight="1" x14ac:dyDescent="0.55000000000000004">
      <c r="J45" s="25"/>
      <c r="R45" s="25"/>
    </row>
    <row r="46" spans="10:64" ht="44.25" customHeight="1" x14ac:dyDescent="0.55000000000000004">
      <c r="J46" s="25"/>
      <c r="R46" s="25"/>
    </row>
    <row r="47" spans="10:64" ht="36" customHeight="1" x14ac:dyDescent="0.55000000000000004">
      <c r="J47" s="25"/>
      <c r="R47" s="25"/>
    </row>
    <row r="48" spans="10:64" ht="44.25" customHeight="1" x14ac:dyDescent="0.55000000000000004">
      <c r="J48" s="25"/>
      <c r="R48" s="25"/>
    </row>
    <row r="49" spans="10:18" ht="44.25" customHeight="1" x14ac:dyDescent="0.55000000000000004">
      <c r="J49" s="25"/>
      <c r="R49" s="25"/>
    </row>
    <row r="50" spans="10:18" ht="44.25" customHeight="1" x14ac:dyDescent="0.55000000000000004">
      <c r="J50" s="25"/>
      <c r="R50" s="25"/>
    </row>
    <row r="51" spans="10:18" ht="44.25" customHeight="1" x14ac:dyDescent="0.55000000000000004">
      <c r="J51" s="25"/>
      <c r="R51" s="25"/>
    </row>
    <row r="52" spans="10:18" ht="44.25" customHeight="1" x14ac:dyDescent="0.55000000000000004">
      <c r="J52" s="25"/>
      <c r="R52" s="25"/>
    </row>
    <row r="53" spans="10:18" ht="44.25" customHeight="1" x14ac:dyDescent="0.55000000000000004">
      <c r="J53" s="25"/>
      <c r="R53" s="25"/>
    </row>
    <row r="54" spans="10:18" ht="44.25" customHeight="1" x14ac:dyDescent="0.55000000000000004">
      <c r="J54" s="25"/>
      <c r="R54" s="25"/>
    </row>
    <row r="55" spans="10:18" ht="44.25" customHeight="1" x14ac:dyDescent="0.55000000000000004">
      <c r="J55" s="25"/>
      <c r="R55" s="25"/>
    </row>
    <row r="56" spans="10:18" ht="44.25" customHeight="1" x14ac:dyDescent="0.55000000000000004">
      <c r="J56" s="25"/>
      <c r="R56" s="25"/>
    </row>
    <row r="57" spans="10:18" ht="44.25" customHeight="1" x14ac:dyDescent="0.55000000000000004">
      <c r="J57" s="25"/>
      <c r="R57" s="25"/>
    </row>
    <row r="58" spans="10:18" ht="44.25" customHeight="1" x14ac:dyDescent="0.55000000000000004">
      <c r="J58" s="25"/>
      <c r="R58" s="25"/>
    </row>
    <row r="59" spans="10:18" ht="44.25" customHeight="1" x14ac:dyDescent="0.55000000000000004">
      <c r="J59" s="25"/>
      <c r="R59" s="25"/>
    </row>
    <row r="60" spans="10:18" ht="44.25" customHeight="1" x14ac:dyDescent="0.55000000000000004">
      <c r="J60" s="25"/>
      <c r="R60" s="25"/>
    </row>
    <row r="61" spans="10:18" ht="44.25" customHeight="1" x14ac:dyDescent="0.55000000000000004">
      <c r="J61" s="25"/>
      <c r="R61" s="25"/>
    </row>
    <row r="62" spans="10:18" ht="44.25" customHeight="1" x14ac:dyDescent="0.55000000000000004">
      <c r="J62" s="25"/>
      <c r="R62" s="25"/>
    </row>
    <row r="63" spans="10:18" ht="44.25" customHeight="1" x14ac:dyDescent="0.55000000000000004">
      <c r="J63" s="25"/>
      <c r="R63" s="25"/>
    </row>
    <row r="64" spans="10:18" ht="44.25" customHeight="1" x14ac:dyDescent="0.55000000000000004">
      <c r="J64" s="25"/>
      <c r="R64" s="25"/>
    </row>
    <row r="65" spans="10:18" ht="44.25" customHeight="1" x14ac:dyDescent="0.55000000000000004">
      <c r="J65" s="25"/>
      <c r="R65" s="25"/>
    </row>
    <row r="66" spans="10:18" ht="44.25" customHeight="1" x14ac:dyDescent="0.55000000000000004">
      <c r="J66" s="25"/>
      <c r="R66" s="25"/>
    </row>
    <row r="67" spans="10:18" ht="44.25" customHeight="1" x14ac:dyDescent="0.55000000000000004">
      <c r="J67" s="25"/>
      <c r="R67" s="25"/>
    </row>
    <row r="68" spans="10:18" ht="44.25" customHeight="1" x14ac:dyDescent="0.55000000000000004">
      <c r="J68" s="25"/>
      <c r="R68" s="25"/>
    </row>
    <row r="69" spans="10:18" ht="62.25" customHeight="1" x14ac:dyDescent="0.55000000000000004">
      <c r="J69" s="25"/>
      <c r="R69" s="25"/>
    </row>
    <row r="70" spans="10:18" ht="44.25" customHeight="1" x14ac:dyDescent="0.55000000000000004">
      <c r="J70" s="25"/>
      <c r="R70" s="25"/>
    </row>
    <row r="71" spans="10:18" x14ac:dyDescent="0.55000000000000004">
      <c r="J71" s="25"/>
      <c r="R71" s="25"/>
    </row>
    <row r="72" spans="10:18" ht="37.5" customHeight="1" x14ac:dyDescent="0.55000000000000004">
      <c r="J72" s="25"/>
      <c r="R72" s="25"/>
    </row>
    <row r="73" spans="10:18" ht="59.25" customHeight="1" x14ac:dyDescent="0.55000000000000004">
      <c r="J73" s="25"/>
      <c r="R73" s="25"/>
    </row>
    <row r="74" spans="10:18" ht="44.25" customHeight="1" x14ac:dyDescent="0.55000000000000004">
      <c r="J74" s="25"/>
      <c r="R74" s="25"/>
    </row>
    <row r="75" spans="10:18" ht="44.25" customHeight="1" x14ac:dyDescent="0.55000000000000004">
      <c r="J75" s="25"/>
      <c r="R75" s="25"/>
    </row>
    <row r="76" spans="10:18" ht="44.25" customHeight="1" x14ac:dyDescent="0.55000000000000004">
      <c r="J76" s="25"/>
      <c r="R76" s="25"/>
    </row>
    <row r="77" spans="10:18" ht="44.25" customHeight="1" x14ac:dyDescent="0.55000000000000004">
      <c r="J77" s="25"/>
      <c r="R77" s="25"/>
    </row>
    <row r="78" spans="10:18" ht="44.25" customHeight="1" x14ac:dyDescent="0.55000000000000004">
      <c r="J78" s="25"/>
      <c r="R78" s="25"/>
    </row>
    <row r="79" spans="10:18" ht="44.25" customHeight="1" x14ac:dyDescent="0.55000000000000004">
      <c r="J79" s="25"/>
      <c r="R79" s="25"/>
    </row>
    <row r="80" spans="10:18" ht="44.25" customHeight="1" x14ac:dyDescent="0.55000000000000004">
      <c r="J80" s="25"/>
    </row>
    <row r="81" spans="10:10" ht="44.25" customHeight="1" x14ac:dyDescent="0.55000000000000004">
      <c r="J81" s="25"/>
    </row>
    <row r="82" spans="10:10" ht="44.25" customHeight="1" x14ac:dyDescent="0.55000000000000004">
      <c r="J82" s="25"/>
    </row>
    <row r="83" spans="10:10" ht="44.25" customHeight="1" x14ac:dyDescent="0.55000000000000004">
      <c r="J83" s="25"/>
    </row>
    <row r="84" spans="10:10" ht="44.25" customHeight="1" x14ac:dyDescent="0.55000000000000004">
      <c r="J84" s="25"/>
    </row>
    <row r="85" spans="10:10" ht="44.25" customHeight="1" x14ac:dyDescent="0.55000000000000004">
      <c r="J85" s="25"/>
    </row>
    <row r="86" spans="10:10" ht="44.25" customHeight="1" x14ac:dyDescent="0.55000000000000004">
      <c r="J86" s="25"/>
    </row>
    <row r="87" spans="10:10" ht="44.25" customHeight="1" x14ac:dyDescent="0.55000000000000004">
      <c r="J87" s="25"/>
    </row>
    <row r="88" spans="10:10" ht="44.25" customHeight="1" x14ac:dyDescent="0.55000000000000004">
      <c r="J88" s="25"/>
    </row>
    <row r="89" spans="10:10" ht="44.25" customHeight="1" x14ac:dyDescent="0.55000000000000004">
      <c r="J89" s="25"/>
    </row>
    <row r="90" spans="10:10" ht="44.25" customHeight="1" x14ac:dyDescent="0.55000000000000004">
      <c r="J90" s="25"/>
    </row>
  </sheetData>
  <mergeCells count="176">
    <mergeCell ref="J1:O1"/>
    <mergeCell ref="Z1:AE1"/>
    <mergeCell ref="AH1:AM1"/>
    <mergeCell ref="AP1:AU1"/>
    <mergeCell ref="AX1:BC1"/>
    <mergeCell ref="BF1:BK1"/>
    <mergeCell ref="BI4:BJ4"/>
    <mergeCell ref="BG5:BG7"/>
    <mergeCell ref="AJ2:AL4"/>
    <mergeCell ref="AP2:AP22"/>
    <mergeCell ref="AQ2:AQ8"/>
    <mergeCell ref="AR2:AT4"/>
    <mergeCell ref="AR5:AR8"/>
    <mergeCell ref="AS5:AS7"/>
    <mergeCell ref="AS8:AT8"/>
    <mergeCell ref="AS19:AS21"/>
    <mergeCell ref="BH5:BJ5"/>
    <mergeCell ref="M6:O6"/>
    <mergeCell ref="BH6:BH7"/>
    <mergeCell ref="BI6:BJ6"/>
    <mergeCell ref="M7:O7"/>
    <mergeCell ref="AK7:AL7"/>
    <mergeCell ref="L13:N13"/>
    <mergeCell ref="AJ14:AL16"/>
    <mergeCell ref="B5:G9"/>
    <mergeCell ref="M5:O5"/>
    <mergeCell ref="AB5:AB8"/>
    <mergeCell ref="AC5:AC7"/>
    <mergeCell ref="AJ5:AJ8"/>
    <mergeCell ref="AK5:AK6"/>
    <mergeCell ref="M8:O8"/>
    <mergeCell ref="AC8:AD8"/>
    <mergeCell ref="AK8:AL8"/>
    <mergeCell ref="L9:L11"/>
    <mergeCell ref="M9:O9"/>
    <mergeCell ref="AB9:AD9"/>
    <mergeCell ref="AJ9:AL9"/>
    <mergeCell ref="L3:L8"/>
    <mergeCell ref="M3:O3"/>
    <mergeCell ref="M4:O4"/>
    <mergeCell ref="T10:V10"/>
    <mergeCell ref="T7:V7"/>
    <mergeCell ref="T8:V8"/>
    <mergeCell ref="AJ11:AL11"/>
    <mergeCell ref="T2:T6"/>
    <mergeCell ref="T11:V11"/>
    <mergeCell ref="AI2:AI13"/>
    <mergeCell ref="L12:N12"/>
    <mergeCell ref="L14:N20"/>
    <mergeCell ref="S7:S8"/>
    <mergeCell ref="S2:S6"/>
    <mergeCell ref="AX2:AX18"/>
    <mergeCell ref="AY2:AY13"/>
    <mergeCell ref="AZ2:BB8"/>
    <mergeCell ref="BG2:BG4"/>
    <mergeCell ref="AQ9:AQ15"/>
    <mergeCell ref="M10:O10"/>
    <mergeCell ref="AB10:AD10"/>
    <mergeCell ref="AJ10:AL10"/>
    <mergeCell ref="AR12:AR15"/>
    <mergeCell ref="AS12:AS14"/>
    <mergeCell ref="AJ17:AJ19"/>
    <mergeCell ref="AK17:AL17"/>
    <mergeCell ref="AQ16:AQ22"/>
    <mergeCell ref="AR16:AT18"/>
    <mergeCell ref="AB20:AD20"/>
    <mergeCell ref="L21:L23"/>
    <mergeCell ref="M21:N21"/>
    <mergeCell ref="AB21:AD21"/>
    <mergeCell ref="M22:N22"/>
    <mergeCell ref="M11:O11"/>
    <mergeCell ref="AJ12:AK13"/>
    <mergeCell ref="Z2:Z22"/>
    <mergeCell ref="AA2:AA11"/>
    <mergeCell ref="AB2:AD4"/>
    <mergeCell ref="BG17:BG19"/>
    <mergeCell ref="AC18:AD18"/>
    <mergeCell ref="AB11:AD11"/>
    <mergeCell ref="AA12:AA22"/>
    <mergeCell ref="AB12:AD14"/>
    <mergeCell ref="AZ13:BB13"/>
    <mergeCell ref="AK19:AL19"/>
    <mergeCell ref="BA18:BB18"/>
    <mergeCell ref="AB19:AD19"/>
    <mergeCell ref="AI14:AI19"/>
    <mergeCell ref="AH2:AH19"/>
    <mergeCell ref="BI24:BJ24"/>
    <mergeCell ref="BG20:BG24"/>
    <mergeCell ref="BH13:BJ13"/>
    <mergeCell ref="BI7:BJ7"/>
    <mergeCell ref="AY23:BB23"/>
    <mergeCell ref="AR9:AT11"/>
    <mergeCell ref="AZ9:AZ12"/>
    <mergeCell ref="BA9:BA11"/>
    <mergeCell ref="BG13:BG14"/>
    <mergeCell ref="BI22:BI23"/>
    <mergeCell ref="AR19:AR22"/>
    <mergeCell ref="AY14:AY18"/>
    <mergeCell ref="AZ14:BB14"/>
    <mergeCell ref="BH18:BH19"/>
    <mergeCell ref="AY21:BA22"/>
    <mergeCell ref="BH17:BJ17"/>
    <mergeCell ref="BA15:BA17"/>
    <mergeCell ref="BI19:BJ19"/>
    <mergeCell ref="M28:N28"/>
    <mergeCell ref="M23:N23"/>
    <mergeCell ref="BH27:BJ27"/>
    <mergeCell ref="L24:N24"/>
    <mergeCell ref="B25:G26"/>
    <mergeCell ref="K25:K28"/>
    <mergeCell ref="L25:N25"/>
    <mergeCell ref="L26:L28"/>
    <mergeCell ref="M26:N26"/>
    <mergeCell ref="M27:N27"/>
    <mergeCell ref="K14:K24"/>
    <mergeCell ref="BI18:BJ18"/>
    <mergeCell ref="AB15:AB18"/>
    <mergeCell ref="AC15:AC17"/>
    <mergeCell ref="AS15:AT15"/>
    <mergeCell ref="AZ15:AZ18"/>
    <mergeCell ref="J2:J28"/>
    <mergeCell ref="K2:K11"/>
    <mergeCell ref="L2:N2"/>
    <mergeCell ref="K12:K13"/>
    <mergeCell ref="BH20:BJ21"/>
    <mergeCell ref="AB22:AD22"/>
    <mergeCell ref="AS22:AT22"/>
    <mergeCell ref="AK18:AL18"/>
    <mergeCell ref="R1:W1"/>
    <mergeCell ref="U12:W12"/>
    <mergeCell ref="U13:W13"/>
    <mergeCell ref="U14:W14"/>
    <mergeCell ref="U15:W15"/>
    <mergeCell ref="U16:W16"/>
    <mergeCell ref="U17:W17"/>
    <mergeCell ref="U18:W18"/>
    <mergeCell ref="U19:W19"/>
    <mergeCell ref="R2:R23"/>
    <mergeCell ref="T23:V23"/>
    <mergeCell ref="S21:S23"/>
    <mergeCell ref="T12:T17"/>
    <mergeCell ref="T18:T20"/>
    <mergeCell ref="T22:V22"/>
    <mergeCell ref="U20:W20"/>
    <mergeCell ref="T21:V21"/>
    <mergeCell ref="U2:W2"/>
    <mergeCell ref="U3:W3"/>
    <mergeCell ref="U4:W4"/>
    <mergeCell ref="U5:W5"/>
    <mergeCell ref="U6:W6"/>
    <mergeCell ref="T9:V9"/>
    <mergeCell ref="S9:S10"/>
    <mergeCell ref="S11:S20"/>
    <mergeCell ref="AY24:BA25"/>
    <mergeCell ref="BA26:BA27"/>
    <mergeCell ref="AY26:AZ27"/>
    <mergeCell ref="AX21:AX27"/>
    <mergeCell ref="AX20:BC20"/>
    <mergeCell ref="BI8:BJ8"/>
    <mergeCell ref="BI10:BI11"/>
    <mergeCell ref="BH9:BH11"/>
    <mergeCell ref="BG8:BG11"/>
    <mergeCell ref="BI9:BJ9"/>
    <mergeCell ref="BF2:BF27"/>
    <mergeCell ref="BG25:BG27"/>
    <mergeCell ref="BH25:BJ26"/>
    <mergeCell ref="BI3:BJ3"/>
    <mergeCell ref="BH12:BJ12"/>
    <mergeCell ref="BG15:BG16"/>
    <mergeCell ref="BH15:BJ15"/>
    <mergeCell ref="BA12:BB12"/>
    <mergeCell ref="BH16:BJ16"/>
    <mergeCell ref="BH2:BJ2"/>
    <mergeCell ref="BH3:BH4"/>
    <mergeCell ref="BH14:BJ14"/>
    <mergeCell ref="BH22:BH24"/>
  </mergeCells>
  <phoneticPr fontId="2"/>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FF2A-49C9-4FA9-872B-393E9BBD92D6}">
  <sheetPr codeName="Sheet19">
    <tabColor theme="4"/>
  </sheetPr>
  <dimension ref="B1:BL90"/>
  <sheetViews>
    <sheetView showGridLines="0" topLeftCell="AB8" zoomScale="55" zoomScaleNormal="55" zoomScaleSheetLayoutView="25" zoomScalePageLayoutView="25" workbookViewId="0">
      <selection activeCell="P18" sqref="P18:X18"/>
    </sheetView>
  </sheetViews>
  <sheetFormatPr defaultColWidth="9" defaultRowHeight="26.5" x14ac:dyDescent="0.55000000000000004"/>
  <cols>
    <col min="1" max="8" width="18.58203125" style="1" customWidth="1"/>
    <col min="9" max="9" width="3.08203125" style="1" customWidth="1"/>
    <col min="10" max="10" width="6.6640625" style="1" bestFit="1" customWidth="1"/>
    <col min="11" max="11" width="25" style="1" customWidth="1"/>
    <col min="12" max="12" width="6.6640625" style="1" customWidth="1"/>
    <col min="13" max="13" width="15.08203125" style="1" customWidth="1"/>
    <col min="14" max="14" width="5.1640625" style="1" customWidth="1"/>
    <col min="15" max="15" width="71.58203125" style="22" customWidth="1"/>
    <col min="16" max="16" width="16" style="7" customWidth="1"/>
    <col min="17" max="17" width="3.08203125" style="1" customWidth="1"/>
    <col min="18" max="18" width="6.6640625" style="1" bestFit="1" customWidth="1"/>
    <col min="19" max="19" width="25" style="1" customWidth="1"/>
    <col min="20" max="20" width="6.6640625" style="1" customWidth="1"/>
    <col min="21" max="21" width="15.08203125" style="1" customWidth="1"/>
    <col min="22" max="22" width="5.1640625" style="1" customWidth="1"/>
    <col min="23" max="23" width="71.58203125" style="22" customWidth="1"/>
    <col min="24" max="24" width="16" style="7" customWidth="1"/>
    <col min="25" max="25" width="3.08203125" style="1" customWidth="1"/>
    <col min="26" max="26" width="6.6640625" style="1" bestFit="1" customWidth="1"/>
    <col min="27" max="27" width="25" style="1" customWidth="1"/>
    <col min="28" max="28" width="6.6640625" style="1" customWidth="1"/>
    <col min="29" max="29" width="27.5" style="1" customWidth="1"/>
    <col min="30" max="30" width="8.08203125" style="26" customWidth="1"/>
    <col min="31" max="31" width="57.58203125" style="22" customWidth="1"/>
    <col min="32" max="32" width="16" style="7" customWidth="1"/>
    <col min="33" max="33" width="3.08203125" style="1" customWidth="1"/>
    <col min="34" max="34" width="6.6640625" style="1" bestFit="1" customWidth="1"/>
    <col min="35" max="35" width="25" style="1" customWidth="1"/>
    <col min="36" max="36" width="6.6640625" style="1" bestFit="1" customWidth="1"/>
    <col min="37" max="37" width="27.5" style="1" customWidth="1"/>
    <col min="38" max="38" width="8.1640625" style="1" customWidth="1"/>
    <col min="39" max="39" width="56.5" style="22" customWidth="1"/>
    <col min="40" max="40" width="16" style="7" bestFit="1" customWidth="1"/>
    <col min="41" max="41" width="3.08203125" style="7" customWidth="1"/>
    <col min="42" max="42" width="6.6640625" style="1" customWidth="1"/>
    <col min="43" max="43" width="25" style="1" customWidth="1"/>
    <col min="44" max="44" width="6.6640625" style="1" bestFit="1" customWidth="1"/>
    <col min="45" max="45" width="32.5" style="1" customWidth="1"/>
    <col min="46" max="46" width="8.1640625" style="1" customWidth="1"/>
    <col min="47" max="47" width="52.6640625" style="22" customWidth="1"/>
    <col min="48" max="48" width="16" style="7" bestFit="1" customWidth="1"/>
    <col min="49" max="49" width="3.08203125" style="7" customWidth="1"/>
    <col min="50" max="50" width="6.6640625" style="1" customWidth="1"/>
    <col min="51" max="51" width="25" style="1" customWidth="1"/>
    <col min="52" max="52" width="6.6640625" style="1" bestFit="1" customWidth="1"/>
    <col min="53" max="53" width="32.58203125" style="1" customWidth="1"/>
    <col min="54" max="54" width="8.1640625" style="1" customWidth="1"/>
    <col min="55" max="55" width="57.58203125" style="22" customWidth="1"/>
    <col min="56" max="56" width="16" style="7" customWidth="1"/>
    <col min="57" max="57" width="3.08203125" style="1" customWidth="1"/>
    <col min="58" max="58" width="6.6640625" style="1" customWidth="1"/>
    <col min="59" max="59" width="25" style="26" customWidth="1"/>
    <col min="60" max="60" width="6.6640625" style="1" bestFit="1" customWidth="1"/>
    <col min="61" max="61" width="32.5" style="1" customWidth="1"/>
    <col min="62" max="62" width="8.08203125" style="1" customWidth="1"/>
    <col min="63" max="63" width="52.58203125" style="22" customWidth="1"/>
    <col min="64" max="64" width="16" style="7" bestFit="1" customWidth="1"/>
    <col min="65" max="16384" width="9" style="1"/>
  </cols>
  <sheetData>
    <row r="1" spans="2:64" x14ac:dyDescent="0.55000000000000004">
      <c r="J1" s="282" t="s">
        <v>0</v>
      </c>
      <c r="K1" s="282"/>
      <c r="L1" s="282"/>
      <c r="M1" s="282"/>
      <c r="N1" s="282"/>
      <c r="O1" s="282"/>
      <c r="P1" s="2" t="s">
        <v>1</v>
      </c>
      <c r="R1" s="282" t="s">
        <v>0</v>
      </c>
      <c r="S1" s="282"/>
      <c r="T1" s="282"/>
      <c r="U1" s="282"/>
      <c r="V1" s="282"/>
      <c r="W1" s="282"/>
      <c r="X1" s="2" t="s">
        <v>1</v>
      </c>
      <c r="Z1" s="282" t="s">
        <v>0</v>
      </c>
      <c r="AA1" s="282"/>
      <c r="AB1" s="282"/>
      <c r="AC1" s="282"/>
      <c r="AD1" s="282"/>
      <c r="AE1" s="282"/>
      <c r="AF1" s="2" t="s">
        <v>1</v>
      </c>
      <c r="AH1" s="282" t="s">
        <v>0</v>
      </c>
      <c r="AI1" s="282"/>
      <c r="AJ1" s="282"/>
      <c r="AK1" s="282"/>
      <c r="AL1" s="282"/>
      <c r="AM1" s="282"/>
      <c r="AN1" s="2" t="s">
        <v>1</v>
      </c>
      <c r="AO1" s="3"/>
      <c r="AP1" s="282" t="s">
        <v>0</v>
      </c>
      <c r="AQ1" s="282"/>
      <c r="AR1" s="282"/>
      <c r="AS1" s="282"/>
      <c r="AT1" s="282"/>
      <c r="AU1" s="282"/>
      <c r="AV1" s="2" t="s">
        <v>1</v>
      </c>
      <c r="AW1" s="3"/>
      <c r="AX1" s="282" t="s">
        <v>0</v>
      </c>
      <c r="AY1" s="282"/>
      <c r="AZ1" s="282"/>
      <c r="BA1" s="282"/>
      <c r="BB1" s="282"/>
      <c r="BC1" s="282"/>
      <c r="BD1" s="2" t="s">
        <v>1</v>
      </c>
      <c r="BF1" s="282" t="s">
        <v>0</v>
      </c>
      <c r="BG1" s="282"/>
      <c r="BH1" s="282"/>
      <c r="BI1" s="282"/>
      <c r="BJ1" s="282"/>
      <c r="BK1" s="282"/>
      <c r="BL1" s="2" t="s">
        <v>1</v>
      </c>
    </row>
    <row r="2" spans="2:64" ht="54" customHeight="1" x14ac:dyDescent="0.55000000000000004">
      <c r="J2" s="292" t="s">
        <v>2</v>
      </c>
      <c r="K2" s="282" t="s">
        <v>3</v>
      </c>
      <c r="L2" s="319" t="s">
        <v>4</v>
      </c>
      <c r="M2" s="320"/>
      <c r="N2" s="321"/>
      <c r="O2" s="4" t="s">
        <v>66</v>
      </c>
      <c r="P2" s="5">
        <v>55</v>
      </c>
      <c r="R2" s="311" t="s">
        <v>2</v>
      </c>
      <c r="S2" s="282" t="s">
        <v>109</v>
      </c>
      <c r="T2" s="311" t="s">
        <v>52</v>
      </c>
      <c r="U2" s="307" t="s">
        <v>110</v>
      </c>
      <c r="V2" s="307"/>
      <c r="W2" s="307"/>
      <c r="X2" s="5">
        <v>8.23</v>
      </c>
      <c r="Z2" s="311" t="s">
        <v>2</v>
      </c>
      <c r="AA2" s="308" t="s">
        <v>6</v>
      </c>
      <c r="AB2" s="322" t="s">
        <v>7</v>
      </c>
      <c r="AC2" s="323"/>
      <c r="AD2" s="324"/>
      <c r="AE2" s="28" t="s">
        <v>8</v>
      </c>
      <c r="AF2" s="5">
        <v>1375.44</v>
      </c>
      <c r="AH2" s="292" t="s">
        <v>2</v>
      </c>
      <c r="AI2" s="308" t="s">
        <v>9</v>
      </c>
      <c r="AJ2" s="322" t="s">
        <v>7</v>
      </c>
      <c r="AK2" s="323"/>
      <c r="AL2" s="324"/>
      <c r="AM2" s="28" t="s">
        <v>8</v>
      </c>
      <c r="AN2" s="5">
        <v>1375.44</v>
      </c>
      <c r="AP2" s="311" t="s">
        <v>2</v>
      </c>
      <c r="AQ2" s="309" t="s">
        <v>10</v>
      </c>
      <c r="AR2" s="306" t="s">
        <v>7</v>
      </c>
      <c r="AS2" s="306"/>
      <c r="AT2" s="306"/>
      <c r="AU2" s="28" t="s">
        <v>8</v>
      </c>
      <c r="AV2" s="33" t="s">
        <v>142</v>
      </c>
      <c r="AX2" s="292" t="s">
        <v>2</v>
      </c>
      <c r="AY2" s="309" t="s">
        <v>11</v>
      </c>
      <c r="AZ2" s="306" t="s">
        <v>7</v>
      </c>
      <c r="BA2" s="306"/>
      <c r="BB2" s="306"/>
      <c r="BC2" s="4" t="s">
        <v>12</v>
      </c>
      <c r="BD2" s="33" t="s">
        <v>142</v>
      </c>
      <c r="BF2" s="292" t="s">
        <v>13</v>
      </c>
      <c r="BG2" s="282" t="s">
        <v>14</v>
      </c>
      <c r="BH2" s="306" t="s">
        <v>7</v>
      </c>
      <c r="BI2" s="306"/>
      <c r="BJ2" s="306"/>
      <c r="BK2" s="4" t="s">
        <v>15</v>
      </c>
      <c r="BL2" s="5">
        <v>1333.09</v>
      </c>
    </row>
    <row r="3" spans="2:64" ht="54" customHeight="1" x14ac:dyDescent="0.55000000000000004">
      <c r="J3" s="293"/>
      <c r="K3" s="282"/>
      <c r="L3" s="311" t="s">
        <v>16</v>
      </c>
      <c r="M3" s="307" t="s">
        <v>17</v>
      </c>
      <c r="N3" s="307"/>
      <c r="O3" s="307"/>
      <c r="P3" s="5">
        <v>101.53</v>
      </c>
      <c r="R3" s="311"/>
      <c r="S3" s="282"/>
      <c r="T3" s="311"/>
      <c r="U3" s="307" t="s">
        <v>111</v>
      </c>
      <c r="V3" s="307"/>
      <c r="W3" s="307"/>
      <c r="X3" s="5">
        <v>16.46</v>
      </c>
      <c r="Z3" s="311"/>
      <c r="AA3" s="328"/>
      <c r="AB3" s="330"/>
      <c r="AC3" s="331"/>
      <c r="AD3" s="332"/>
      <c r="AE3" s="28" t="s">
        <v>18</v>
      </c>
      <c r="AF3" s="5">
        <v>2292.4</v>
      </c>
      <c r="AH3" s="293"/>
      <c r="AI3" s="328"/>
      <c r="AJ3" s="330"/>
      <c r="AK3" s="331"/>
      <c r="AL3" s="332"/>
      <c r="AM3" s="28" t="s">
        <v>18</v>
      </c>
      <c r="AN3" s="5">
        <v>2292.4</v>
      </c>
      <c r="AP3" s="311"/>
      <c r="AQ3" s="309"/>
      <c r="AR3" s="306"/>
      <c r="AS3" s="306"/>
      <c r="AT3" s="306"/>
      <c r="AU3" s="28" t="s">
        <v>18</v>
      </c>
      <c r="AV3" s="33" t="s">
        <v>142</v>
      </c>
      <c r="AX3" s="293"/>
      <c r="AY3" s="282"/>
      <c r="AZ3" s="306"/>
      <c r="BA3" s="306"/>
      <c r="BB3" s="306"/>
      <c r="BC3" s="4" t="s">
        <v>19</v>
      </c>
      <c r="BD3" s="33" t="s">
        <v>142</v>
      </c>
      <c r="BF3" s="293"/>
      <c r="BG3" s="282"/>
      <c r="BH3" s="310" t="s">
        <v>20</v>
      </c>
      <c r="BI3" s="307" t="s">
        <v>21</v>
      </c>
      <c r="BJ3" s="307"/>
      <c r="BK3" s="4" t="s">
        <v>22</v>
      </c>
      <c r="BL3" s="5">
        <v>18.87</v>
      </c>
    </row>
    <row r="4" spans="2:64" ht="54" customHeight="1" x14ac:dyDescent="0.55000000000000004">
      <c r="J4" s="293"/>
      <c r="K4" s="282"/>
      <c r="L4" s="311"/>
      <c r="M4" s="307" t="s">
        <v>23</v>
      </c>
      <c r="N4" s="307"/>
      <c r="O4" s="307"/>
      <c r="P4" s="5">
        <v>153.55000000000001</v>
      </c>
      <c r="R4" s="311"/>
      <c r="S4" s="282"/>
      <c r="T4" s="311"/>
      <c r="U4" s="307" t="s">
        <v>112</v>
      </c>
      <c r="V4" s="307"/>
      <c r="W4" s="307"/>
      <c r="X4" s="5">
        <v>16.46</v>
      </c>
      <c r="Z4" s="311"/>
      <c r="AA4" s="328"/>
      <c r="AB4" s="325"/>
      <c r="AC4" s="326"/>
      <c r="AD4" s="327"/>
      <c r="AE4" s="28" t="s">
        <v>24</v>
      </c>
      <c r="AF4" s="5">
        <v>295.24</v>
      </c>
      <c r="AH4" s="293"/>
      <c r="AI4" s="328"/>
      <c r="AJ4" s="325"/>
      <c r="AK4" s="326"/>
      <c r="AL4" s="327"/>
      <c r="AM4" s="28" t="s">
        <v>24</v>
      </c>
      <c r="AN4" s="5">
        <v>295.24</v>
      </c>
      <c r="AP4" s="311"/>
      <c r="AQ4" s="309"/>
      <c r="AR4" s="306"/>
      <c r="AS4" s="306"/>
      <c r="AT4" s="306"/>
      <c r="AU4" s="28" t="s">
        <v>24</v>
      </c>
      <c r="AV4" s="33" t="s">
        <v>142</v>
      </c>
      <c r="AX4" s="293"/>
      <c r="AY4" s="282"/>
      <c r="AZ4" s="306"/>
      <c r="BA4" s="306"/>
      <c r="BB4" s="306"/>
      <c r="BC4" s="4" t="s">
        <v>25</v>
      </c>
      <c r="BD4" s="33" t="s">
        <v>142</v>
      </c>
      <c r="BF4" s="293"/>
      <c r="BG4" s="282"/>
      <c r="BH4" s="310"/>
      <c r="BI4" s="307" t="s">
        <v>26</v>
      </c>
      <c r="BJ4" s="307"/>
      <c r="BK4" s="4" t="s">
        <v>22</v>
      </c>
      <c r="BL4" s="5">
        <v>17.170000000000002</v>
      </c>
    </row>
    <row r="5" spans="2:64" ht="54" customHeight="1" x14ac:dyDescent="0.55000000000000004">
      <c r="B5" s="334" t="s">
        <v>243</v>
      </c>
      <c r="C5" s="334"/>
      <c r="D5" s="334"/>
      <c r="E5" s="334"/>
      <c r="F5" s="334"/>
      <c r="G5" s="334"/>
      <c r="J5" s="293"/>
      <c r="K5" s="282"/>
      <c r="L5" s="311"/>
      <c r="M5" s="307" t="s">
        <v>27</v>
      </c>
      <c r="N5" s="307"/>
      <c r="O5" s="307"/>
      <c r="P5" s="5">
        <v>257.60000000000002</v>
      </c>
      <c r="R5" s="311"/>
      <c r="S5" s="282"/>
      <c r="T5" s="311"/>
      <c r="U5" s="307" t="s">
        <v>113</v>
      </c>
      <c r="V5" s="307"/>
      <c r="W5" s="307"/>
      <c r="X5" s="5">
        <v>164.54</v>
      </c>
      <c r="Z5" s="311"/>
      <c r="AA5" s="328"/>
      <c r="AB5" s="292" t="s">
        <v>20</v>
      </c>
      <c r="AC5" s="300" t="s">
        <v>28</v>
      </c>
      <c r="AD5" s="8" t="s">
        <v>29</v>
      </c>
      <c r="AE5" s="9" t="s">
        <v>30</v>
      </c>
      <c r="AF5" s="10">
        <v>21.91</v>
      </c>
      <c r="AH5" s="293"/>
      <c r="AI5" s="328"/>
      <c r="AJ5" s="292" t="s">
        <v>20</v>
      </c>
      <c r="AK5" s="300" t="s">
        <v>31</v>
      </c>
      <c r="AL5" s="28" t="s">
        <v>32</v>
      </c>
      <c r="AM5" s="4" t="s">
        <v>33</v>
      </c>
      <c r="AN5" s="5">
        <v>34.04</v>
      </c>
      <c r="AP5" s="311"/>
      <c r="AQ5" s="309"/>
      <c r="AR5" s="311" t="s">
        <v>20</v>
      </c>
      <c r="AS5" s="307" t="s">
        <v>34</v>
      </c>
      <c r="AT5" s="11" t="s">
        <v>29</v>
      </c>
      <c r="AU5" s="9" t="s">
        <v>30</v>
      </c>
      <c r="AV5" s="34" t="s">
        <v>142</v>
      </c>
      <c r="AX5" s="293"/>
      <c r="AY5" s="282"/>
      <c r="AZ5" s="306"/>
      <c r="BA5" s="306"/>
      <c r="BB5" s="306"/>
      <c r="BC5" s="4" t="s">
        <v>35</v>
      </c>
      <c r="BD5" s="33" t="s">
        <v>142</v>
      </c>
      <c r="BF5" s="293"/>
      <c r="BG5" s="282" t="s">
        <v>36</v>
      </c>
      <c r="BH5" s="306" t="s">
        <v>7</v>
      </c>
      <c r="BI5" s="306"/>
      <c r="BJ5" s="306"/>
      <c r="BK5" s="4" t="s">
        <v>15</v>
      </c>
      <c r="BL5" s="5">
        <v>1138.46</v>
      </c>
    </row>
    <row r="6" spans="2:64" ht="54" customHeight="1" x14ac:dyDescent="0.55000000000000004">
      <c r="B6" s="334"/>
      <c r="C6" s="334"/>
      <c r="D6" s="334"/>
      <c r="E6" s="334"/>
      <c r="F6" s="334"/>
      <c r="G6" s="334"/>
      <c r="J6" s="293"/>
      <c r="K6" s="282"/>
      <c r="L6" s="311"/>
      <c r="M6" s="307" t="s">
        <v>37</v>
      </c>
      <c r="N6" s="307"/>
      <c r="O6" s="307"/>
      <c r="P6" s="5">
        <v>361.66</v>
      </c>
      <c r="R6" s="311"/>
      <c r="S6" s="282"/>
      <c r="T6" s="311"/>
      <c r="U6" s="307" t="s">
        <v>114</v>
      </c>
      <c r="V6" s="307"/>
      <c r="W6" s="307"/>
      <c r="X6" s="5">
        <v>164.54</v>
      </c>
      <c r="Z6" s="311"/>
      <c r="AA6" s="328"/>
      <c r="AB6" s="293"/>
      <c r="AC6" s="335"/>
      <c r="AD6" s="12" t="s">
        <v>38</v>
      </c>
      <c r="AE6" s="13" t="s">
        <v>39</v>
      </c>
      <c r="AF6" s="14">
        <v>29.21</v>
      </c>
      <c r="AH6" s="293"/>
      <c r="AI6" s="328"/>
      <c r="AJ6" s="293"/>
      <c r="AK6" s="301"/>
      <c r="AL6" s="28" t="s">
        <v>40</v>
      </c>
      <c r="AM6" s="4" t="s">
        <v>33</v>
      </c>
      <c r="AN6" s="5">
        <v>30.55</v>
      </c>
      <c r="AP6" s="311"/>
      <c r="AQ6" s="309"/>
      <c r="AR6" s="311"/>
      <c r="AS6" s="306"/>
      <c r="AT6" s="15" t="s">
        <v>38</v>
      </c>
      <c r="AU6" s="13" t="s">
        <v>39</v>
      </c>
      <c r="AV6" s="35" t="s">
        <v>142</v>
      </c>
      <c r="AX6" s="293"/>
      <c r="AY6" s="282"/>
      <c r="AZ6" s="306"/>
      <c r="BA6" s="306"/>
      <c r="BB6" s="306"/>
      <c r="BC6" s="4" t="s">
        <v>41</v>
      </c>
      <c r="BD6" s="33" t="s">
        <v>142</v>
      </c>
      <c r="BF6" s="293"/>
      <c r="BG6" s="282"/>
      <c r="BH6" s="310" t="s">
        <v>20</v>
      </c>
      <c r="BI6" s="307" t="s">
        <v>21</v>
      </c>
      <c r="BJ6" s="307"/>
      <c r="BK6" s="4" t="s">
        <v>22</v>
      </c>
      <c r="BL6" s="5">
        <v>17.399999999999999</v>
      </c>
    </row>
    <row r="7" spans="2:64" ht="54" customHeight="1" x14ac:dyDescent="0.55000000000000004">
      <c r="B7" s="334"/>
      <c r="C7" s="334"/>
      <c r="D7" s="334"/>
      <c r="E7" s="334"/>
      <c r="F7" s="334"/>
      <c r="G7" s="334"/>
      <c r="J7" s="293"/>
      <c r="K7" s="282"/>
      <c r="L7" s="311"/>
      <c r="M7" s="307" t="s">
        <v>42</v>
      </c>
      <c r="N7" s="307"/>
      <c r="O7" s="307"/>
      <c r="P7" s="5">
        <v>569.77</v>
      </c>
      <c r="R7" s="311"/>
      <c r="S7" s="282" t="s">
        <v>106</v>
      </c>
      <c r="T7" s="306" t="s">
        <v>7</v>
      </c>
      <c r="U7" s="306"/>
      <c r="V7" s="306"/>
      <c r="W7" s="4" t="s">
        <v>115</v>
      </c>
      <c r="X7" s="5">
        <v>324.76</v>
      </c>
      <c r="Z7" s="311"/>
      <c r="AA7" s="328"/>
      <c r="AB7" s="293"/>
      <c r="AC7" s="301"/>
      <c r="AD7" s="16" t="s">
        <v>43</v>
      </c>
      <c r="AE7" s="17" t="s">
        <v>44</v>
      </c>
      <c r="AF7" s="18">
        <v>33.729999999999997</v>
      </c>
      <c r="AH7" s="293"/>
      <c r="AI7" s="328"/>
      <c r="AJ7" s="293"/>
      <c r="AK7" s="298" t="s">
        <v>45</v>
      </c>
      <c r="AL7" s="299"/>
      <c r="AM7" s="4" t="s">
        <v>33</v>
      </c>
      <c r="AN7" s="5">
        <v>25.98</v>
      </c>
      <c r="AP7" s="311"/>
      <c r="AQ7" s="309"/>
      <c r="AR7" s="311"/>
      <c r="AS7" s="306"/>
      <c r="AT7" s="19" t="s">
        <v>43</v>
      </c>
      <c r="AU7" s="17" t="s">
        <v>44</v>
      </c>
      <c r="AV7" s="36" t="s">
        <v>142</v>
      </c>
      <c r="AX7" s="293"/>
      <c r="AY7" s="282"/>
      <c r="AZ7" s="306"/>
      <c r="BA7" s="306"/>
      <c r="BB7" s="306"/>
      <c r="BC7" s="4" t="s">
        <v>46</v>
      </c>
      <c r="BD7" s="33" t="s">
        <v>142</v>
      </c>
      <c r="BF7" s="293"/>
      <c r="BG7" s="282"/>
      <c r="BH7" s="310"/>
      <c r="BI7" s="307" t="s">
        <v>26</v>
      </c>
      <c r="BJ7" s="307"/>
      <c r="BK7" s="4" t="s">
        <v>22</v>
      </c>
      <c r="BL7" s="5">
        <v>15.83</v>
      </c>
    </row>
    <row r="8" spans="2:64" ht="54" customHeight="1" x14ac:dyDescent="0.55000000000000004">
      <c r="B8" s="334"/>
      <c r="C8" s="334"/>
      <c r="D8" s="334"/>
      <c r="E8" s="334"/>
      <c r="F8" s="334"/>
      <c r="G8" s="334"/>
      <c r="J8" s="293"/>
      <c r="K8" s="282"/>
      <c r="L8" s="311"/>
      <c r="M8" s="307" t="s">
        <v>47</v>
      </c>
      <c r="N8" s="307"/>
      <c r="O8" s="307"/>
      <c r="P8" s="5">
        <v>569.77</v>
      </c>
      <c r="R8" s="311"/>
      <c r="S8" s="282"/>
      <c r="T8" s="306" t="s">
        <v>20</v>
      </c>
      <c r="U8" s="306"/>
      <c r="V8" s="306"/>
      <c r="W8" s="4" t="s">
        <v>116</v>
      </c>
      <c r="X8" s="5">
        <v>33.65</v>
      </c>
      <c r="Z8" s="311"/>
      <c r="AA8" s="328"/>
      <c r="AB8" s="294"/>
      <c r="AC8" s="298" t="s">
        <v>48</v>
      </c>
      <c r="AD8" s="299"/>
      <c r="AE8" s="4" t="s">
        <v>49</v>
      </c>
      <c r="AF8" s="5">
        <v>15.71</v>
      </c>
      <c r="AH8" s="293"/>
      <c r="AI8" s="328"/>
      <c r="AJ8" s="294"/>
      <c r="AK8" s="298" t="s">
        <v>48</v>
      </c>
      <c r="AL8" s="321"/>
      <c r="AM8" s="4" t="s">
        <v>49</v>
      </c>
      <c r="AN8" s="5">
        <v>15.71</v>
      </c>
      <c r="AP8" s="311"/>
      <c r="AQ8" s="309"/>
      <c r="AR8" s="311"/>
      <c r="AS8" s="307" t="s">
        <v>48</v>
      </c>
      <c r="AT8" s="306"/>
      <c r="AU8" s="4" t="s">
        <v>49</v>
      </c>
      <c r="AV8" s="33" t="s">
        <v>142</v>
      </c>
      <c r="AX8" s="293"/>
      <c r="AY8" s="282"/>
      <c r="AZ8" s="306"/>
      <c r="BA8" s="306"/>
      <c r="BB8" s="306"/>
      <c r="BC8" s="4" t="s">
        <v>50</v>
      </c>
      <c r="BD8" s="33" t="s">
        <v>142</v>
      </c>
      <c r="BF8" s="293"/>
      <c r="BG8" s="289" t="s">
        <v>139</v>
      </c>
      <c r="BH8" s="29" t="s">
        <v>134</v>
      </c>
      <c r="BI8" s="298" t="s">
        <v>135</v>
      </c>
      <c r="BJ8" s="299"/>
      <c r="BK8" s="4" t="s">
        <v>140</v>
      </c>
      <c r="BL8" s="5">
        <v>194.82</v>
      </c>
    </row>
    <row r="9" spans="2:64" ht="54" customHeight="1" x14ac:dyDescent="0.55000000000000004">
      <c r="B9" s="334"/>
      <c r="C9" s="334"/>
      <c r="D9" s="334"/>
      <c r="E9" s="334"/>
      <c r="F9" s="334"/>
      <c r="G9" s="334"/>
      <c r="J9" s="293"/>
      <c r="K9" s="282"/>
      <c r="L9" s="310" t="s">
        <v>54</v>
      </c>
      <c r="M9" s="307" t="s">
        <v>55</v>
      </c>
      <c r="N9" s="307"/>
      <c r="O9" s="307"/>
      <c r="P9" s="5">
        <v>245.05</v>
      </c>
      <c r="R9" s="311"/>
      <c r="S9" s="282" t="s">
        <v>107</v>
      </c>
      <c r="T9" s="306" t="s">
        <v>7</v>
      </c>
      <c r="U9" s="306"/>
      <c r="V9" s="306"/>
      <c r="W9" s="4" t="s">
        <v>117</v>
      </c>
      <c r="X9" s="5">
        <v>324.76</v>
      </c>
      <c r="Z9" s="311"/>
      <c r="AA9" s="328"/>
      <c r="AB9" s="298" t="s">
        <v>56</v>
      </c>
      <c r="AC9" s="320"/>
      <c r="AD9" s="321"/>
      <c r="AE9" s="4" t="s">
        <v>57</v>
      </c>
      <c r="AF9" s="33" t="s">
        <v>142</v>
      </c>
      <c r="AH9" s="293"/>
      <c r="AI9" s="328"/>
      <c r="AJ9" s="298" t="s">
        <v>56</v>
      </c>
      <c r="AK9" s="320"/>
      <c r="AL9" s="321"/>
      <c r="AM9" s="4" t="s">
        <v>57</v>
      </c>
      <c r="AN9" s="33" t="s">
        <v>142</v>
      </c>
      <c r="AP9" s="311"/>
      <c r="AQ9" s="309" t="s">
        <v>58</v>
      </c>
      <c r="AR9" s="306" t="s">
        <v>7</v>
      </c>
      <c r="AS9" s="306"/>
      <c r="AT9" s="306"/>
      <c r="AU9" s="28" t="s">
        <v>8</v>
      </c>
      <c r="AV9" s="5">
        <v>1375.44</v>
      </c>
      <c r="AX9" s="293"/>
      <c r="AY9" s="282"/>
      <c r="AZ9" s="311" t="s">
        <v>20</v>
      </c>
      <c r="BA9" s="308" t="s">
        <v>59</v>
      </c>
      <c r="BB9" s="11" t="s">
        <v>29</v>
      </c>
      <c r="BC9" s="9" t="s">
        <v>30</v>
      </c>
      <c r="BD9" s="34" t="s">
        <v>142</v>
      </c>
      <c r="BF9" s="293"/>
      <c r="BG9" s="305"/>
      <c r="BH9" s="302" t="s">
        <v>138</v>
      </c>
      <c r="BI9" s="298" t="s">
        <v>137</v>
      </c>
      <c r="BJ9" s="299"/>
      <c r="BK9" s="4" t="s">
        <v>15</v>
      </c>
      <c r="BL9" s="37" t="s">
        <v>143</v>
      </c>
    </row>
    <row r="10" spans="2:64" ht="54" customHeight="1" x14ac:dyDescent="0.55000000000000004">
      <c r="J10" s="293"/>
      <c r="K10" s="282"/>
      <c r="L10" s="310"/>
      <c r="M10" s="307" t="s">
        <v>61</v>
      </c>
      <c r="N10" s="307"/>
      <c r="O10" s="307"/>
      <c r="P10" s="5">
        <v>398.79</v>
      </c>
      <c r="R10" s="311"/>
      <c r="S10" s="282"/>
      <c r="T10" s="306" t="s">
        <v>20</v>
      </c>
      <c r="U10" s="306"/>
      <c r="V10" s="306"/>
      <c r="W10" s="4" t="s">
        <v>116</v>
      </c>
      <c r="X10" s="5">
        <v>33.65</v>
      </c>
      <c r="Z10" s="311"/>
      <c r="AA10" s="328"/>
      <c r="AB10" s="298" t="s">
        <v>62</v>
      </c>
      <c r="AC10" s="333"/>
      <c r="AD10" s="299"/>
      <c r="AE10" s="4" t="s">
        <v>63</v>
      </c>
      <c r="AF10" s="33" t="s">
        <v>142</v>
      </c>
      <c r="AH10" s="293"/>
      <c r="AI10" s="328"/>
      <c r="AJ10" s="298" t="s">
        <v>62</v>
      </c>
      <c r="AK10" s="333"/>
      <c r="AL10" s="299"/>
      <c r="AM10" s="4" t="s">
        <v>63</v>
      </c>
      <c r="AN10" s="33" t="s">
        <v>142</v>
      </c>
      <c r="AP10" s="311"/>
      <c r="AQ10" s="309"/>
      <c r="AR10" s="306"/>
      <c r="AS10" s="306"/>
      <c r="AT10" s="306"/>
      <c r="AU10" s="28" t="s">
        <v>18</v>
      </c>
      <c r="AV10" s="5">
        <v>2292.4</v>
      </c>
      <c r="AX10" s="293"/>
      <c r="AY10" s="282"/>
      <c r="AZ10" s="311"/>
      <c r="BA10" s="328"/>
      <c r="BB10" s="15" t="s">
        <v>38</v>
      </c>
      <c r="BC10" s="13" t="s">
        <v>39</v>
      </c>
      <c r="BD10" s="35" t="s">
        <v>142</v>
      </c>
      <c r="BF10" s="293"/>
      <c r="BG10" s="305"/>
      <c r="BH10" s="303"/>
      <c r="BI10" s="300" t="s">
        <v>136</v>
      </c>
      <c r="BJ10" s="28" t="s">
        <v>122</v>
      </c>
      <c r="BK10" s="4" t="s">
        <v>22</v>
      </c>
      <c r="BL10" s="5">
        <v>20.85</v>
      </c>
    </row>
    <row r="11" spans="2:64" ht="54" customHeight="1" x14ac:dyDescent="0.55000000000000004">
      <c r="J11" s="293"/>
      <c r="K11" s="282"/>
      <c r="L11" s="310"/>
      <c r="M11" s="307" t="s">
        <v>64</v>
      </c>
      <c r="N11" s="307"/>
      <c r="O11" s="307"/>
      <c r="P11" s="5">
        <v>398.79</v>
      </c>
      <c r="R11" s="311"/>
      <c r="S11" s="282" t="s">
        <v>118</v>
      </c>
      <c r="T11" s="306" t="s">
        <v>4</v>
      </c>
      <c r="U11" s="306"/>
      <c r="V11" s="306"/>
      <c r="W11" s="4" t="s">
        <v>66</v>
      </c>
      <c r="X11" s="5">
        <v>49.5</v>
      </c>
      <c r="Z11" s="311"/>
      <c r="AA11" s="329"/>
      <c r="AB11" s="319" t="s">
        <v>65</v>
      </c>
      <c r="AC11" s="320"/>
      <c r="AD11" s="321"/>
      <c r="AE11" s="4" t="s">
        <v>66</v>
      </c>
      <c r="AF11" s="5">
        <v>330.44</v>
      </c>
      <c r="AH11" s="293"/>
      <c r="AI11" s="328"/>
      <c r="AJ11" s="319" t="s">
        <v>65</v>
      </c>
      <c r="AK11" s="320"/>
      <c r="AL11" s="321"/>
      <c r="AM11" s="4" t="s">
        <v>66</v>
      </c>
      <c r="AN11" s="5">
        <v>330.44</v>
      </c>
      <c r="AP11" s="311"/>
      <c r="AQ11" s="309"/>
      <c r="AR11" s="306"/>
      <c r="AS11" s="306"/>
      <c r="AT11" s="306"/>
      <c r="AU11" s="28" t="s">
        <v>24</v>
      </c>
      <c r="AV11" s="5">
        <v>295.24</v>
      </c>
      <c r="AX11" s="293"/>
      <c r="AY11" s="282"/>
      <c r="AZ11" s="311"/>
      <c r="BA11" s="328"/>
      <c r="BB11" s="21" t="s">
        <v>43</v>
      </c>
      <c r="BC11" s="17" t="s">
        <v>44</v>
      </c>
      <c r="BD11" s="36" t="s">
        <v>142</v>
      </c>
      <c r="BF11" s="293"/>
      <c r="BG11" s="290"/>
      <c r="BH11" s="304"/>
      <c r="BI11" s="301"/>
      <c r="BJ11" s="28" t="s">
        <v>123</v>
      </c>
      <c r="BK11" s="4" t="s">
        <v>22</v>
      </c>
      <c r="BL11" s="5">
        <v>18.97</v>
      </c>
    </row>
    <row r="12" spans="2:64" ht="54" customHeight="1" x14ac:dyDescent="0.55000000000000004">
      <c r="J12" s="293"/>
      <c r="K12" s="282" t="s">
        <v>68</v>
      </c>
      <c r="L12" s="306" t="s">
        <v>69</v>
      </c>
      <c r="M12" s="306"/>
      <c r="N12" s="306"/>
      <c r="O12" s="4" t="s">
        <v>70</v>
      </c>
      <c r="P12" s="5">
        <v>240.72</v>
      </c>
      <c r="R12" s="311"/>
      <c r="S12" s="282"/>
      <c r="T12" s="311" t="s">
        <v>16</v>
      </c>
      <c r="U12" s="307" t="s">
        <v>17</v>
      </c>
      <c r="V12" s="307"/>
      <c r="W12" s="307"/>
      <c r="X12" s="5">
        <v>92.07</v>
      </c>
      <c r="Z12" s="311"/>
      <c r="AA12" s="308" t="s">
        <v>71</v>
      </c>
      <c r="AB12" s="322" t="s">
        <v>7</v>
      </c>
      <c r="AC12" s="323"/>
      <c r="AD12" s="324"/>
      <c r="AE12" s="28" t="s">
        <v>8</v>
      </c>
      <c r="AF12" s="5">
        <v>1375.44</v>
      </c>
      <c r="AH12" s="293"/>
      <c r="AI12" s="328"/>
      <c r="AJ12" s="307" t="s">
        <v>121</v>
      </c>
      <c r="AK12" s="307"/>
      <c r="AL12" s="30" t="s">
        <v>119</v>
      </c>
      <c r="AM12" s="4" t="s">
        <v>66</v>
      </c>
      <c r="AN12" s="31">
        <v>0.05</v>
      </c>
      <c r="AP12" s="311"/>
      <c r="AQ12" s="309"/>
      <c r="AR12" s="311" t="s">
        <v>20</v>
      </c>
      <c r="AS12" s="307" t="s">
        <v>72</v>
      </c>
      <c r="AT12" s="11" t="s">
        <v>29</v>
      </c>
      <c r="AU12" s="9" t="s">
        <v>30</v>
      </c>
      <c r="AV12" s="10">
        <v>22.02</v>
      </c>
      <c r="AX12" s="293"/>
      <c r="AY12" s="282"/>
      <c r="AZ12" s="311"/>
      <c r="BA12" s="309" t="s">
        <v>73</v>
      </c>
      <c r="BB12" s="309"/>
      <c r="BC12" s="4" t="s">
        <v>49</v>
      </c>
      <c r="BD12" s="33" t="s">
        <v>142</v>
      </c>
      <c r="BF12" s="293"/>
      <c r="BG12" s="27" t="s">
        <v>51</v>
      </c>
      <c r="BH12" s="306" t="s">
        <v>52</v>
      </c>
      <c r="BI12" s="306"/>
      <c r="BJ12" s="306"/>
      <c r="BK12" s="4" t="s">
        <v>53</v>
      </c>
      <c r="BL12" s="33" t="s">
        <v>142</v>
      </c>
    </row>
    <row r="13" spans="2:64" ht="54" customHeight="1" x14ac:dyDescent="0.55000000000000004">
      <c r="J13" s="293"/>
      <c r="K13" s="282"/>
      <c r="L13" s="306" t="s">
        <v>20</v>
      </c>
      <c r="M13" s="306"/>
      <c r="N13" s="306"/>
      <c r="O13" s="4" t="s">
        <v>74</v>
      </c>
      <c r="P13" s="5">
        <v>19.91</v>
      </c>
      <c r="R13" s="311"/>
      <c r="S13" s="282"/>
      <c r="T13" s="311"/>
      <c r="U13" s="307" t="s">
        <v>23</v>
      </c>
      <c r="V13" s="307"/>
      <c r="W13" s="307"/>
      <c r="X13" s="5">
        <v>140.13</v>
      </c>
      <c r="Z13" s="311"/>
      <c r="AA13" s="328"/>
      <c r="AB13" s="330"/>
      <c r="AC13" s="331"/>
      <c r="AD13" s="332"/>
      <c r="AE13" s="28" t="s">
        <v>18</v>
      </c>
      <c r="AF13" s="5">
        <v>2292.4</v>
      </c>
      <c r="AH13" s="293"/>
      <c r="AI13" s="329"/>
      <c r="AJ13" s="307"/>
      <c r="AK13" s="307"/>
      <c r="AL13" s="30" t="s">
        <v>120</v>
      </c>
      <c r="AM13" s="4" t="s">
        <v>66</v>
      </c>
      <c r="AN13" s="5">
        <v>2200</v>
      </c>
      <c r="AP13" s="311"/>
      <c r="AQ13" s="309"/>
      <c r="AR13" s="311"/>
      <c r="AS13" s="306"/>
      <c r="AT13" s="15" t="s">
        <v>38</v>
      </c>
      <c r="AU13" s="13" t="s">
        <v>39</v>
      </c>
      <c r="AV13" s="14">
        <v>29.35</v>
      </c>
      <c r="AX13" s="293"/>
      <c r="AY13" s="282"/>
      <c r="AZ13" s="306" t="s">
        <v>65</v>
      </c>
      <c r="BA13" s="306"/>
      <c r="BB13" s="306"/>
      <c r="BC13" s="4" t="s">
        <v>66</v>
      </c>
      <c r="BD13" s="33" t="s">
        <v>142</v>
      </c>
      <c r="BF13" s="293"/>
      <c r="BG13" s="289" t="s">
        <v>60</v>
      </c>
      <c r="BH13" s="306" t="s">
        <v>7</v>
      </c>
      <c r="BI13" s="306"/>
      <c r="BJ13" s="306"/>
      <c r="BK13" s="4" t="s">
        <v>15</v>
      </c>
      <c r="BL13" s="5">
        <v>339.24</v>
      </c>
    </row>
    <row r="14" spans="2:64" ht="54" customHeight="1" x14ac:dyDescent="0.55000000000000004">
      <c r="J14" s="293"/>
      <c r="K14" s="282" t="s">
        <v>77</v>
      </c>
      <c r="L14" s="306" t="s">
        <v>7</v>
      </c>
      <c r="M14" s="306"/>
      <c r="N14" s="306"/>
      <c r="O14" s="4" t="s">
        <v>12</v>
      </c>
      <c r="P14" s="5">
        <v>295.24</v>
      </c>
      <c r="R14" s="311"/>
      <c r="S14" s="282"/>
      <c r="T14" s="311"/>
      <c r="U14" s="307" t="s">
        <v>27</v>
      </c>
      <c r="V14" s="307"/>
      <c r="W14" s="307"/>
      <c r="X14" s="5">
        <v>236.26</v>
      </c>
      <c r="Z14" s="311"/>
      <c r="AA14" s="328"/>
      <c r="AB14" s="325"/>
      <c r="AC14" s="326"/>
      <c r="AD14" s="327"/>
      <c r="AE14" s="28" t="s">
        <v>24</v>
      </c>
      <c r="AF14" s="5">
        <v>295.24</v>
      </c>
      <c r="AH14" s="293"/>
      <c r="AI14" s="308" t="s">
        <v>75</v>
      </c>
      <c r="AJ14" s="322" t="s">
        <v>7</v>
      </c>
      <c r="AK14" s="323"/>
      <c r="AL14" s="324"/>
      <c r="AM14" s="28" t="s">
        <v>8</v>
      </c>
      <c r="AN14" s="5">
        <v>1375.44</v>
      </c>
      <c r="AP14" s="311"/>
      <c r="AQ14" s="309"/>
      <c r="AR14" s="311"/>
      <c r="AS14" s="306"/>
      <c r="AT14" s="19" t="s">
        <v>43</v>
      </c>
      <c r="AU14" s="17" t="s">
        <v>44</v>
      </c>
      <c r="AV14" s="18">
        <v>33.880000000000003</v>
      </c>
      <c r="AX14" s="293"/>
      <c r="AY14" s="309" t="s">
        <v>78</v>
      </c>
      <c r="AZ14" s="319" t="s">
        <v>7</v>
      </c>
      <c r="BA14" s="320"/>
      <c r="BB14" s="321"/>
      <c r="BC14" s="4" t="s">
        <v>79</v>
      </c>
      <c r="BD14" s="33" t="s">
        <v>142</v>
      </c>
      <c r="BF14" s="293"/>
      <c r="BG14" s="290"/>
      <c r="BH14" s="306" t="s">
        <v>20</v>
      </c>
      <c r="BI14" s="306"/>
      <c r="BJ14" s="306"/>
      <c r="BK14" s="4" t="s">
        <v>22</v>
      </c>
      <c r="BL14" s="5">
        <v>15.71</v>
      </c>
    </row>
    <row r="15" spans="2:64" ht="54" customHeight="1" x14ac:dyDescent="0.55000000000000004">
      <c r="J15" s="293"/>
      <c r="K15" s="282"/>
      <c r="L15" s="306"/>
      <c r="M15" s="306"/>
      <c r="N15" s="306"/>
      <c r="O15" s="4" t="s">
        <v>19</v>
      </c>
      <c r="P15" s="5">
        <v>442.86</v>
      </c>
      <c r="R15" s="311"/>
      <c r="S15" s="282"/>
      <c r="T15" s="311"/>
      <c r="U15" s="307" t="s">
        <v>37</v>
      </c>
      <c r="V15" s="307"/>
      <c r="W15" s="307"/>
      <c r="X15" s="5">
        <v>332.4</v>
      </c>
      <c r="Z15" s="311"/>
      <c r="AA15" s="328"/>
      <c r="AB15" s="292" t="s">
        <v>20</v>
      </c>
      <c r="AC15" s="300" t="s">
        <v>80</v>
      </c>
      <c r="AD15" s="8" t="s">
        <v>29</v>
      </c>
      <c r="AE15" s="9" t="s">
        <v>81</v>
      </c>
      <c r="AF15" s="10">
        <v>23.89</v>
      </c>
      <c r="AH15" s="293"/>
      <c r="AI15" s="328"/>
      <c r="AJ15" s="330"/>
      <c r="AK15" s="331"/>
      <c r="AL15" s="332"/>
      <c r="AM15" s="28" t="s">
        <v>18</v>
      </c>
      <c r="AN15" s="5">
        <v>2292.4</v>
      </c>
      <c r="AP15" s="311"/>
      <c r="AQ15" s="309"/>
      <c r="AR15" s="311"/>
      <c r="AS15" s="307" t="s">
        <v>48</v>
      </c>
      <c r="AT15" s="306"/>
      <c r="AU15" s="4" t="s">
        <v>49</v>
      </c>
      <c r="AV15" s="5">
        <v>15.75</v>
      </c>
      <c r="AX15" s="293"/>
      <c r="AY15" s="282"/>
      <c r="AZ15" s="311" t="s">
        <v>20</v>
      </c>
      <c r="BA15" s="308" t="s">
        <v>59</v>
      </c>
      <c r="BB15" s="11" t="s">
        <v>29</v>
      </c>
      <c r="BC15" s="9" t="s">
        <v>30</v>
      </c>
      <c r="BD15" s="34" t="s">
        <v>142</v>
      </c>
      <c r="BF15" s="293"/>
      <c r="BG15" s="308" t="s">
        <v>67</v>
      </c>
      <c r="BH15" s="306" t="s">
        <v>7</v>
      </c>
      <c r="BI15" s="306"/>
      <c r="BJ15" s="306"/>
      <c r="BK15" s="4" t="s">
        <v>15</v>
      </c>
      <c r="BL15" s="5">
        <v>229.24</v>
      </c>
    </row>
    <row r="16" spans="2:64" ht="54" customHeight="1" x14ac:dyDescent="0.55000000000000004">
      <c r="J16" s="293"/>
      <c r="K16" s="282"/>
      <c r="L16" s="306"/>
      <c r="M16" s="306"/>
      <c r="N16" s="306"/>
      <c r="O16" s="4" t="s">
        <v>25</v>
      </c>
      <c r="P16" s="5">
        <v>590.48</v>
      </c>
      <c r="R16" s="311"/>
      <c r="S16" s="282"/>
      <c r="T16" s="311"/>
      <c r="U16" s="307" t="s">
        <v>42</v>
      </c>
      <c r="V16" s="307"/>
      <c r="W16" s="307"/>
      <c r="X16" s="5">
        <v>524.66999999999996</v>
      </c>
      <c r="Z16" s="311"/>
      <c r="AA16" s="328"/>
      <c r="AB16" s="293"/>
      <c r="AC16" s="317"/>
      <c r="AD16" s="12" t="s">
        <v>38</v>
      </c>
      <c r="AE16" s="13" t="s">
        <v>82</v>
      </c>
      <c r="AF16" s="14">
        <v>31.87</v>
      </c>
      <c r="AH16" s="293"/>
      <c r="AI16" s="328"/>
      <c r="AJ16" s="325"/>
      <c r="AK16" s="326"/>
      <c r="AL16" s="327"/>
      <c r="AM16" s="28" t="s">
        <v>24</v>
      </c>
      <c r="AN16" s="5">
        <v>295.24</v>
      </c>
      <c r="AP16" s="311"/>
      <c r="AQ16" s="309" t="s">
        <v>84</v>
      </c>
      <c r="AR16" s="306" t="s">
        <v>7</v>
      </c>
      <c r="AS16" s="306"/>
      <c r="AT16" s="306"/>
      <c r="AU16" s="28" t="s">
        <v>8</v>
      </c>
      <c r="AV16" s="5">
        <v>1375.44</v>
      </c>
      <c r="AX16" s="293"/>
      <c r="AY16" s="282"/>
      <c r="AZ16" s="311"/>
      <c r="BA16" s="328"/>
      <c r="BB16" s="15" t="s">
        <v>38</v>
      </c>
      <c r="BC16" s="13" t="s">
        <v>39</v>
      </c>
      <c r="BD16" s="35" t="s">
        <v>142</v>
      </c>
      <c r="BF16" s="293"/>
      <c r="BG16" s="290"/>
      <c r="BH16" s="306" t="s">
        <v>20</v>
      </c>
      <c r="BI16" s="306"/>
      <c r="BJ16" s="306"/>
      <c r="BK16" s="4" t="s">
        <v>22</v>
      </c>
      <c r="BL16" s="5">
        <v>14.72</v>
      </c>
    </row>
    <row r="17" spans="2:64" ht="54" customHeight="1" x14ac:dyDescent="0.55000000000000004">
      <c r="J17" s="293"/>
      <c r="K17" s="282"/>
      <c r="L17" s="306"/>
      <c r="M17" s="306"/>
      <c r="N17" s="306"/>
      <c r="O17" s="4" t="s">
        <v>35</v>
      </c>
      <c r="P17" s="5">
        <v>885.72</v>
      </c>
      <c r="R17" s="311"/>
      <c r="S17" s="282"/>
      <c r="T17" s="311"/>
      <c r="U17" s="307" t="s">
        <v>47</v>
      </c>
      <c r="V17" s="307"/>
      <c r="W17" s="307"/>
      <c r="X17" s="5">
        <v>524.66999999999996</v>
      </c>
      <c r="Z17" s="311"/>
      <c r="AA17" s="328"/>
      <c r="AB17" s="293"/>
      <c r="AC17" s="318"/>
      <c r="AD17" s="16" t="s">
        <v>43</v>
      </c>
      <c r="AE17" s="17" t="s">
        <v>86</v>
      </c>
      <c r="AF17" s="18">
        <v>36.82</v>
      </c>
      <c r="AH17" s="293"/>
      <c r="AI17" s="328"/>
      <c r="AJ17" s="292" t="s">
        <v>20</v>
      </c>
      <c r="AK17" s="298" t="s">
        <v>83</v>
      </c>
      <c r="AL17" s="299"/>
      <c r="AM17" s="4" t="s">
        <v>33</v>
      </c>
      <c r="AN17" s="5">
        <v>44.64</v>
      </c>
      <c r="AP17" s="311"/>
      <c r="AQ17" s="309"/>
      <c r="AR17" s="306"/>
      <c r="AS17" s="306"/>
      <c r="AT17" s="306"/>
      <c r="AU17" s="28" t="s">
        <v>18</v>
      </c>
      <c r="AV17" s="5">
        <v>2292.4</v>
      </c>
      <c r="AX17" s="293"/>
      <c r="AY17" s="282"/>
      <c r="AZ17" s="311"/>
      <c r="BA17" s="328"/>
      <c r="BB17" s="21" t="s">
        <v>43</v>
      </c>
      <c r="BC17" s="17" t="s">
        <v>44</v>
      </c>
      <c r="BD17" s="36" t="s">
        <v>142</v>
      </c>
      <c r="BF17" s="293"/>
      <c r="BG17" s="282" t="s">
        <v>76</v>
      </c>
      <c r="BH17" s="306" t="s">
        <v>7</v>
      </c>
      <c r="BI17" s="306"/>
      <c r="BJ17" s="306"/>
      <c r="BK17" s="4" t="s">
        <v>15</v>
      </c>
      <c r="BL17" s="33" t="s">
        <v>142</v>
      </c>
    </row>
    <row r="18" spans="2:64" ht="54" customHeight="1" x14ac:dyDescent="0.55000000000000004">
      <c r="J18" s="293"/>
      <c r="K18" s="282"/>
      <c r="L18" s="306"/>
      <c r="M18" s="306"/>
      <c r="N18" s="306"/>
      <c r="O18" s="4" t="s">
        <v>41</v>
      </c>
      <c r="P18" s="5">
        <v>1180.96</v>
      </c>
      <c r="R18" s="311"/>
      <c r="S18" s="282"/>
      <c r="T18" s="310" t="s">
        <v>54</v>
      </c>
      <c r="U18" s="307" t="s">
        <v>55</v>
      </c>
      <c r="V18" s="307"/>
      <c r="W18" s="307"/>
      <c r="X18" s="5">
        <v>224.15</v>
      </c>
      <c r="Z18" s="311"/>
      <c r="AA18" s="328"/>
      <c r="AB18" s="294"/>
      <c r="AC18" s="298" t="s">
        <v>48</v>
      </c>
      <c r="AD18" s="321"/>
      <c r="AE18" s="4" t="s">
        <v>49</v>
      </c>
      <c r="AF18" s="5">
        <v>15.85</v>
      </c>
      <c r="AH18" s="293"/>
      <c r="AI18" s="328"/>
      <c r="AJ18" s="293"/>
      <c r="AK18" s="298" t="s">
        <v>87</v>
      </c>
      <c r="AL18" s="299"/>
      <c r="AM18" s="4" t="s">
        <v>33</v>
      </c>
      <c r="AN18" s="5">
        <v>29.04</v>
      </c>
      <c r="AP18" s="311"/>
      <c r="AQ18" s="309"/>
      <c r="AR18" s="306"/>
      <c r="AS18" s="306"/>
      <c r="AT18" s="306"/>
      <c r="AU18" s="28" t="s">
        <v>24</v>
      </c>
      <c r="AV18" s="5">
        <v>295.24</v>
      </c>
      <c r="AX18" s="294"/>
      <c r="AY18" s="282"/>
      <c r="AZ18" s="311"/>
      <c r="BA18" s="309" t="s">
        <v>73</v>
      </c>
      <c r="BB18" s="309"/>
      <c r="BC18" s="4" t="s">
        <v>49</v>
      </c>
      <c r="BD18" s="33" t="s">
        <v>142</v>
      </c>
      <c r="BF18" s="293"/>
      <c r="BG18" s="282"/>
      <c r="BH18" s="310" t="s">
        <v>20</v>
      </c>
      <c r="BI18" s="307" t="s">
        <v>21</v>
      </c>
      <c r="BJ18" s="307"/>
      <c r="BK18" s="4" t="s">
        <v>22</v>
      </c>
      <c r="BL18" s="33" t="s">
        <v>142</v>
      </c>
    </row>
    <row r="19" spans="2:64" ht="54" customHeight="1" x14ac:dyDescent="0.55000000000000004">
      <c r="J19" s="293"/>
      <c r="K19" s="282"/>
      <c r="L19" s="306"/>
      <c r="M19" s="306"/>
      <c r="N19" s="306"/>
      <c r="O19" s="4" t="s">
        <v>46</v>
      </c>
      <c r="P19" s="5">
        <v>1476.2</v>
      </c>
      <c r="R19" s="311"/>
      <c r="S19" s="282"/>
      <c r="T19" s="310"/>
      <c r="U19" s="307" t="s">
        <v>61</v>
      </c>
      <c r="V19" s="307"/>
      <c r="W19" s="307"/>
      <c r="X19" s="5">
        <v>361.39</v>
      </c>
      <c r="Z19" s="311"/>
      <c r="AA19" s="328"/>
      <c r="AB19" s="298" t="s">
        <v>56</v>
      </c>
      <c r="AC19" s="320"/>
      <c r="AD19" s="321"/>
      <c r="AE19" s="4" t="s">
        <v>57</v>
      </c>
      <c r="AF19" s="5">
        <v>330.44</v>
      </c>
      <c r="AH19" s="294"/>
      <c r="AI19" s="329"/>
      <c r="AJ19" s="294"/>
      <c r="AK19" s="298" t="s">
        <v>48</v>
      </c>
      <c r="AL19" s="321"/>
      <c r="AM19" s="4" t="s">
        <v>49</v>
      </c>
      <c r="AN19" s="5">
        <v>15.71</v>
      </c>
      <c r="AO19" s="23"/>
      <c r="AP19" s="311"/>
      <c r="AQ19" s="309"/>
      <c r="AR19" s="311" t="s">
        <v>20</v>
      </c>
      <c r="AS19" s="307" t="s">
        <v>89</v>
      </c>
      <c r="AT19" s="11" t="s">
        <v>29</v>
      </c>
      <c r="AU19" s="9" t="s">
        <v>90</v>
      </c>
      <c r="AV19" s="10">
        <v>26.02</v>
      </c>
      <c r="BF19" s="293"/>
      <c r="BG19" s="282"/>
      <c r="BH19" s="310"/>
      <c r="BI19" s="307" t="s">
        <v>26</v>
      </c>
      <c r="BJ19" s="307"/>
      <c r="BK19" s="4" t="s">
        <v>22</v>
      </c>
      <c r="BL19" s="33" t="s">
        <v>142</v>
      </c>
    </row>
    <row r="20" spans="2:64" ht="54" customHeight="1" x14ac:dyDescent="0.55000000000000004">
      <c r="J20" s="293"/>
      <c r="K20" s="282"/>
      <c r="L20" s="306"/>
      <c r="M20" s="306"/>
      <c r="N20" s="306"/>
      <c r="O20" s="4" t="s">
        <v>50</v>
      </c>
      <c r="P20" s="5">
        <v>1771.44</v>
      </c>
      <c r="R20" s="311"/>
      <c r="S20" s="282"/>
      <c r="T20" s="310"/>
      <c r="U20" s="307" t="s">
        <v>64</v>
      </c>
      <c r="V20" s="307"/>
      <c r="W20" s="307"/>
      <c r="X20" s="5">
        <v>361.39</v>
      </c>
      <c r="Z20" s="311"/>
      <c r="AA20" s="328"/>
      <c r="AB20" s="319" t="s">
        <v>91</v>
      </c>
      <c r="AC20" s="320"/>
      <c r="AD20" s="321"/>
      <c r="AE20" s="4" t="s">
        <v>92</v>
      </c>
      <c r="AF20" s="33" t="s">
        <v>142</v>
      </c>
      <c r="AP20" s="311"/>
      <c r="AQ20" s="309"/>
      <c r="AR20" s="311"/>
      <c r="AS20" s="306"/>
      <c r="AT20" s="15" t="s">
        <v>38</v>
      </c>
      <c r="AU20" s="13" t="s">
        <v>93</v>
      </c>
      <c r="AV20" s="14">
        <v>34.71</v>
      </c>
      <c r="AX20" s="295" t="s">
        <v>131</v>
      </c>
      <c r="AY20" s="296"/>
      <c r="AZ20" s="296"/>
      <c r="BA20" s="296"/>
      <c r="BB20" s="296"/>
      <c r="BC20" s="297"/>
      <c r="BD20" s="2" t="s">
        <v>1</v>
      </c>
      <c r="BF20" s="293"/>
      <c r="BG20" s="309" t="s">
        <v>133</v>
      </c>
      <c r="BH20" s="322" t="s">
        <v>7</v>
      </c>
      <c r="BI20" s="323"/>
      <c r="BJ20" s="324"/>
      <c r="BK20" s="28" t="s">
        <v>85</v>
      </c>
      <c r="BL20" s="5">
        <v>5692.3</v>
      </c>
    </row>
    <row r="21" spans="2:64" ht="54" customHeight="1" x14ac:dyDescent="0.55000000000000004">
      <c r="J21" s="293"/>
      <c r="K21" s="282"/>
      <c r="L21" s="311" t="s">
        <v>20</v>
      </c>
      <c r="M21" s="315" t="s">
        <v>95</v>
      </c>
      <c r="N21" s="315"/>
      <c r="O21" s="9" t="s">
        <v>96</v>
      </c>
      <c r="P21" s="10">
        <v>19.91</v>
      </c>
      <c r="R21" s="311"/>
      <c r="S21" s="282" t="s">
        <v>105</v>
      </c>
      <c r="T21" s="306" t="s">
        <v>7</v>
      </c>
      <c r="U21" s="306"/>
      <c r="V21" s="306"/>
      <c r="W21" s="4" t="s">
        <v>108</v>
      </c>
      <c r="X21" s="5">
        <v>267.74</v>
      </c>
      <c r="Z21" s="311"/>
      <c r="AA21" s="328"/>
      <c r="AB21" s="298" t="s">
        <v>62</v>
      </c>
      <c r="AC21" s="333"/>
      <c r="AD21" s="299"/>
      <c r="AE21" s="4" t="s">
        <v>63</v>
      </c>
      <c r="AF21" s="33" t="s">
        <v>142</v>
      </c>
      <c r="AP21" s="311"/>
      <c r="AQ21" s="309"/>
      <c r="AR21" s="311"/>
      <c r="AS21" s="306"/>
      <c r="AT21" s="19" t="s">
        <v>43</v>
      </c>
      <c r="AU21" s="17" t="s">
        <v>97</v>
      </c>
      <c r="AV21" s="18">
        <v>40.090000000000003</v>
      </c>
      <c r="AX21" s="292" t="s">
        <v>131</v>
      </c>
      <c r="AY21" s="283" t="s">
        <v>126</v>
      </c>
      <c r="AZ21" s="284"/>
      <c r="BA21" s="285"/>
      <c r="BB21" s="30" t="s">
        <v>119</v>
      </c>
      <c r="BC21" s="4" t="s">
        <v>66</v>
      </c>
      <c r="BD21" s="31">
        <v>0.03</v>
      </c>
      <c r="BF21" s="293"/>
      <c r="BG21" s="309"/>
      <c r="BH21" s="325"/>
      <c r="BI21" s="326"/>
      <c r="BJ21" s="327"/>
      <c r="BK21" s="28" t="s">
        <v>88</v>
      </c>
      <c r="BL21" s="5">
        <v>1138.46</v>
      </c>
    </row>
    <row r="22" spans="2:64" ht="54" customHeight="1" x14ac:dyDescent="0.55000000000000004">
      <c r="J22" s="293"/>
      <c r="K22" s="282"/>
      <c r="L22" s="311"/>
      <c r="M22" s="316" t="s">
        <v>100</v>
      </c>
      <c r="N22" s="316"/>
      <c r="O22" s="13" t="s">
        <v>101</v>
      </c>
      <c r="P22" s="14">
        <v>26.51</v>
      </c>
      <c r="R22" s="311"/>
      <c r="S22" s="282"/>
      <c r="T22" s="306" t="s">
        <v>20</v>
      </c>
      <c r="U22" s="306"/>
      <c r="V22" s="306"/>
      <c r="W22" s="4" t="s">
        <v>49</v>
      </c>
      <c r="X22" s="5">
        <v>20.079999999999998</v>
      </c>
      <c r="Z22" s="311"/>
      <c r="AA22" s="329"/>
      <c r="AB22" s="319" t="s">
        <v>65</v>
      </c>
      <c r="AC22" s="320"/>
      <c r="AD22" s="321"/>
      <c r="AE22" s="4" t="s">
        <v>66</v>
      </c>
      <c r="AF22" s="5">
        <v>330.44</v>
      </c>
      <c r="AP22" s="311"/>
      <c r="AQ22" s="309"/>
      <c r="AR22" s="311"/>
      <c r="AS22" s="307" t="s">
        <v>48</v>
      </c>
      <c r="AT22" s="306"/>
      <c r="AU22" s="4" t="s">
        <v>49</v>
      </c>
      <c r="AV22" s="5">
        <v>16.11</v>
      </c>
      <c r="AX22" s="293"/>
      <c r="AY22" s="286"/>
      <c r="AZ22" s="287"/>
      <c r="BA22" s="288"/>
      <c r="BB22" s="30" t="s">
        <v>120</v>
      </c>
      <c r="BC22" s="4" t="s">
        <v>66</v>
      </c>
      <c r="BD22" s="5">
        <v>550</v>
      </c>
      <c r="BF22" s="293"/>
      <c r="BG22" s="309"/>
      <c r="BH22" s="302" t="s">
        <v>20</v>
      </c>
      <c r="BI22" s="300" t="s">
        <v>80</v>
      </c>
      <c r="BJ22" s="28" t="s">
        <v>32</v>
      </c>
      <c r="BK22" s="4" t="s">
        <v>33</v>
      </c>
      <c r="BL22" s="5">
        <v>18.43</v>
      </c>
    </row>
    <row r="23" spans="2:64" ht="54" customHeight="1" x14ac:dyDescent="0.55000000000000004">
      <c r="J23" s="293"/>
      <c r="K23" s="282"/>
      <c r="L23" s="311"/>
      <c r="M23" s="312" t="s">
        <v>102</v>
      </c>
      <c r="N23" s="312"/>
      <c r="O23" s="17" t="s">
        <v>103</v>
      </c>
      <c r="P23" s="18">
        <v>30.6</v>
      </c>
      <c r="R23" s="311"/>
      <c r="S23" s="282"/>
      <c r="T23" s="306" t="s">
        <v>65</v>
      </c>
      <c r="U23" s="306"/>
      <c r="V23" s="306"/>
      <c r="W23" s="4" t="s">
        <v>66</v>
      </c>
      <c r="X23" s="5">
        <v>229.72</v>
      </c>
      <c r="AX23" s="293"/>
      <c r="AY23" s="295" t="s">
        <v>127</v>
      </c>
      <c r="AZ23" s="296"/>
      <c r="BA23" s="296"/>
      <c r="BB23" s="297"/>
      <c r="BC23" s="4" t="s">
        <v>66</v>
      </c>
      <c r="BD23" s="5">
        <v>55</v>
      </c>
      <c r="BF23" s="293"/>
      <c r="BG23" s="309"/>
      <c r="BH23" s="303"/>
      <c r="BI23" s="301"/>
      <c r="BJ23" s="28" t="s">
        <v>40</v>
      </c>
      <c r="BK23" s="4" t="s">
        <v>33</v>
      </c>
      <c r="BL23" s="5">
        <v>16.75</v>
      </c>
    </row>
    <row r="24" spans="2:64" ht="54" customHeight="1" x14ac:dyDescent="0.55000000000000004">
      <c r="J24" s="293"/>
      <c r="K24" s="282"/>
      <c r="L24" s="306" t="s">
        <v>65</v>
      </c>
      <c r="M24" s="306"/>
      <c r="N24" s="306"/>
      <c r="O24" s="4" t="s">
        <v>66</v>
      </c>
      <c r="P24" s="5">
        <v>240.72</v>
      </c>
      <c r="S24" s="22"/>
      <c r="T24" s="7"/>
      <c r="W24" s="1"/>
      <c r="X24" s="1"/>
      <c r="AX24" s="293"/>
      <c r="AY24" s="283" t="s">
        <v>128</v>
      </c>
      <c r="AZ24" s="284"/>
      <c r="BA24" s="285"/>
      <c r="BB24" s="30" t="s">
        <v>124</v>
      </c>
      <c r="BC24" s="4" t="s">
        <v>66</v>
      </c>
      <c r="BD24" s="5">
        <v>11</v>
      </c>
      <c r="BF24" s="293"/>
      <c r="BG24" s="309"/>
      <c r="BH24" s="304"/>
      <c r="BI24" s="298" t="s">
        <v>94</v>
      </c>
      <c r="BJ24" s="321"/>
      <c r="BK24" s="4" t="s">
        <v>49</v>
      </c>
      <c r="BL24" s="5">
        <v>15.66</v>
      </c>
    </row>
    <row r="25" spans="2:64" ht="54" customHeight="1" x14ac:dyDescent="0.55000000000000004">
      <c r="B25" s="313" t="s">
        <v>242</v>
      </c>
      <c r="C25" s="314"/>
      <c r="D25" s="314"/>
      <c r="E25" s="314"/>
      <c r="F25" s="314"/>
      <c r="G25" s="314"/>
      <c r="J25" s="293"/>
      <c r="K25" s="282" t="s">
        <v>104</v>
      </c>
      <c r="L25" s="306" t="s">
        <v>7</v>
      </c>
      <c r="M25" s="306"/>
      <c r="N25" s="306"/>
      <c r="O25" s="4" t="s">
        <v>79</v>
      </c>
      <c r="P25" s="5">
        <v>295.24</v>
      </c>
      <c r="S25" s="22"/>
      <c r="T25" s="7"/>
      <c r="W25" s="1"/>
      <c r="X25" s="1"/>
      <c r="AX25" s="293"/>
      <c r="AY25" s="286"/>
      <c r="AZ25" s="287"/>
      <c r="BA25" s="288"/>
      <c r="BB25" s="30" t="s">
        <v>125</v>
      </c>
      <c r="BC25" s="4" t="s">
        <v>66</v>
      </c>
      <c r="BD25" s="5">
        <v>8.8000000000000007</v>
      </c>
      <c r="BF25" s="293"/>
      <c r="BG25" s="289" t="s">
        <v>98</v>
      </c>
      <c r="BH25" s="306" t="s">
        <v>7</v>
      </c>
      <c r="BI25" s="306"/>
      <c r="BJ25" s="306"/>
      <c r="BK25" s="28" t="s">
        <v>99</v>
      </c>
      <c r="BL25" s="33" t="s">
        <v>142</v>
      </c>
    </row>
    <row r="26" spans="2:64" ht="54" customHeight="1" x14ac:dyDescent="0.55000000000000004">
      <c r="B26" s="314"/>
      <c r="C26" s="314"/>
      <c r="D26" s="314"/>
      <c r="E26" s="314"/>
      <c r="F26" s="314"/>
      <c r="G26" s="314"/>
      <c r="J26" s="293"/>
      <c r="K26" s="282"/>
      <c r="L26" s="311" t="s">
        <v>20</v>
      </c>
      <c r="M26" s="315" t="s">
        <v>95</v>
      </c>
      <c r="N26" s="315"/>
      <c r="O26" s="9" t="s">
        <v>96</v>
      </c>
      <c r="P26" s="10">
        <v>19.91</v>
      </c>
      <c r="S26" s="22"/>
      <c r="T26" s="7"/>
      <c r="W26" s="1"/>
      <c r="X26" s="1"/>
      <c r="AX26" s="293"/>
      <c r="AY26" s="291" t="s">
        <v>130</v>
      </c>
      <c r="AZ26" s="285"/>
      <c r="BA26" s="289" t="s">
        <v>129</v>
      </c>
      <c r="BB26" s="30" t="s">
        <v>122</v>
      </c>
      <c r="BC26" s="4" t="s">
        <v>66</v>
      </c>
      <c r="BD26" s="32">
        <v>0.32500000000000001</v>
      </c>
      <c r="BF26" s="293"/>
      <c r="BG26" s="305"/>
      <c r="BH26" s="306"/>
      <c r="BI26" s="306"/>
      <c r="BJ26" s="306"/>
      <c r="BK26" s="28" t="s">
        <v>88</v>
      </c>
      <c r="BL26" s="33" t="s">
        <v>142</v>
      </c>
    </row>
    <row r="27" spans="2:64" ht="54" customHeight="1" x14ac:dyDescent="0.55000000000000004">
      <c r="J27" s="293"/>
      <c r="K27" s="282"/>
      <c r="L27" s="311"/>
      <c r="M27" s="316" t="s">
        <v>100</v>
      </c>
      <c r="N27" s="316"/>
      <c r="O27" s="13" t="s">
        <v>101</v>
      </c>
      <c r="P27" s="14">
        <v>26.51</v>
      </c>
      <c r="S27" s="22"/>
      <c r="T27" s="7"/>
      <c r="W27" s="1"/>
      <c r="X27" s="1"/>
      <c r="AX27" s="294"/>
      <c r="AY27" s="286"/>
      <c r="AZ27" s="288"/>
      <c r="BA27" s="290"/>
      <c r="BB27" s="30" t="s">
        <v>123</v>
      </c>
      <c r="BC27" s="4" t="s">
        <v>66</v>
      </c>
      <c r="BD27" s="32">
        <v>0.25800000000000001</v>
      </c>
      <c r="BF27" s="294"/>
      <c r="BG27" s="290"/>
      <c r="BH27" s="306" t="s">
        <v>20</v>
      </c>
      <c r="BI27" s="306"/>
      <c r="BJ27" s="306"/>
      <c r="BK27" s="4" t="s">
        <v>33</v>
      </c>
      <c r="BL27" s="33" t="s">
        <v>142</v>
      </c>
    </row>
    <row r="28" spans="2:64" ht="54" customHeight="1" x14ac:dyDescent="0.55000000000000004">
      <c r="J28" s="294"/>
      <c r="K28" s="282"/>
      <c r="L28" s="311"/>
      <c r="M28" s="312" t="s">
        <v>102</v>
      </c>
      <c r="N28" s="312"/>
      <c r="O28" s="17" t="s">
        <v>103</v>
      </c>
      <c r="P28" s="18">
        <v>30.6</v>
      </c>
      <c r="S28" s="22"/>
      <c r="T28" s="7"/>
      <c r="W28" s="1"/>
      <c r="X28" s="1"/>
    </row>
    <row r="29" spans="2:64" ht="54" customHeight="1" x14ac:dyDescent="0.55000000000000004">
      <c r="J29" s="25"/>
      <c r="R29" s="25"/>
      <c r="S29" s="22"/>
      <c r="T29" s="7"/>
      <c r="W29" s="1"/>
      <c r="X29" s="1"/>
    </row>
    <row r="30" spans="2:64" ht="44.25" customHeight="1" x14ac:dyDescent="0.55000000000000004">
      <c r="R30" s="25"/>
    </row>
    <row r="31" spans="2:64" ht="45.75" customHeight="1" x14ac:dyDescent="0.55000000000000004">
      <c r="R31" s="25"/>
    </row>
    <row r="32" spans="2:64" ht="45.75" customHeight="1" x14ac:dyDescent="0.55000000000000004">
      <c r="R32" s="25"/>
    </row>
    <row r="33" spans="10:64" ht="45.75" customHeight="1" x14ac:dyDescent="0.55000000000000004">
      <c r="R33" s="25"/>
    </row>
    <row r="34" spans="10:64" ht="45.75" customHeight="1" x14ac:dyDescent="0.55000000000000004">
      <c r="K34" s="22"/>
      <c r="L34" s="7"/>
      <c r="O34" s="1"/>
      <c r="P34" s="1"/>
      <c r="R34" s="25"/>
      <c r="Z34" s="26"/>
      <c r="AA34" s="22"/>
      <c r="AB34" s="7"/>
      <c r="AD34" s="1"/>
      <c r="AE34" s="1"/>
      <c r="AF34" s="1"/>
      <c r="AO34" s="1"/>
      <c r="AQ34" s="22"/>
      <c r="AR34" s="7"/>
      <c r="AS34" s="7"/>
      <c r="AU34" s="1"/>
      <c r="AV34" s="1"/>
      <c r="AW34" s="1"/>
      <c r="AY34" s="22"/>
      <c r="AZ34" s="7"/>
      <c r="BC34" s="26"/>
      <c r="BD34" s="1"/>
      <c r="BG34" s="22"/>
      <c r="BH34" s="7"/>
      <c r="BK34" s="1"/>
      <c r="BL34" s="1"/>
    </row>
    <row r="35" spans="10:64" ht="45.75" customHeight="1" x14ac:dyDescent="0.55000000000000004">
      <c r="K35" s="22"/>
      <c r="L35" s="7"/>
      <c r="O35" s="1"/>
      <c r="P35" s="1"/>
      <c r="R35" s="25"/>
      <c r="Z35" s="26"/>
      <c r="AA35" s="22"/>
      <c r="AB35" s="7"/>
      <c r="AD35" s="1"/>
      <c r="AE35" s="1"/>
      <c r="AF35" s="1"/>
      <c r="AI35" s="22"/>
      <c r="AJ35" s="7"/>
      <c r="AK35" s="7"/>
      <c r="AM35" s="1"/>
      <c r="AN35" s="1"/>
      <c r="AO35" s="1"/>
      <c r="AQ35" s="22"/>
      <c r="AR35" s="7"/>
      <c r="AS35" s="7"/>
      <c r="AU35" s="1"/>
      <c r="AV35" s="1"/>
      <c r="AW35" s="1"/>
      <c r="AY35" s="22"/>
      <c r="AZ35" s="7"/>
      <c r="BC35" s="26"/>
      <c r="BD35" s="1"/>
      <c r="BG35" s="22"/>
      <c r="BH35" s="7"/>
      <c r="BK35" s="1"/>
      <c r="BL35" s="1"/>
    </row>
    <row r="36" spans="10:64" ht="45.75" customHeight="1" x14ac:dyDescent="0.55000000000000004">
      <c r="K36" s="22"/>
      <c r="L36" s="7"/>
      <c r="O36" s="1"/>
      <c r="P36" s="1"/>
      <c r="R36" s="25"/>
      <c r="Z36" s="26"/>
      <c r="AA36" s="22"/>
      <c r="AB36" s="7"/>
      <c r="AD36" s="1"/>
      <c r="AE36" s="1"/>
      <c r="AF36" s="1"/>
      <c r="AI36" s="22"/>
      <c r="AJ36" s="7"/>
      <c r="AK36" s="7"/>
      <c r="AM36" s="1"/>
      <c r="AN36" s="1"/>
      <c r="AO36" s="1"/>
      <c r="AQ36" s="22"/>
      <c r="AR36" s="7"/>
      <c r="AS36" s="7"/>
      <c r="AU36" s="1"/>
      <c r="AV36" s="1"/>
      <c r="AW36" s="1"/>
      <c r="AY36" s="22"/>
      <c r="AZ36" s="7"/>
      <c r="BC36" s="26"/>
      <c r="BD36" s="1"/>
      <c r="BG36" s="22"/>
      <c r="BH36" s="7"/>
      <c r="BK36" s="1"/>
      <c r="BL36" s="1"/>
    </row>
    <row r="37" spans="10:64" ht="45.75" customHeight="1" x14ac:dyDescent="0.55000000000000004">
      <c r="K37" s="22"/>
      <c r="L37" s="7"/>
      <c r="O37" s="1"/>
      <c r="P37" s="1"/>
      <c r="R37" s="25"/>
      <c r="Z37" s="26"/>
      <c r="AA37" s="22"/>
      <c r="AB37" s="7"/>
      <c r="AD37" s="1"/>
      <c r="AE37" s="1"/>
      <c r="AF37" s="1"/>
      <c r="AI37" s="22"/>
      <c r="AJ37" s="7"/>
      <c r="AK37" s="7"/>
      <c r="AM37" s="1"/>
      <c r="AN37" s="1"/>
      <c r="AO37" s="1"/>
      <c r="AQ37" s="22"/>
      <c r="AR37" s="7"/>
      <c r="AS37" s="7"/>
      <c r="AU37" s="1"/>
      <c r="AV37" s="1"/>
      <c r="AW37" s="1"/>
      <c r="AY37" s="22"/>
      <c r="AZ37" s="7"/>
      <c r="BC37" s="26"/>
      <c r="BD37" s="1"/>
      <c r="BG37" s="22"/>
      <c r="BH37" s="7"/>
      <c r="BK37" s="1"/>
      <c r="BL37" s="1"/>
    </row>
    <row r="38" spans="10:64" ht="44.25" customHeight="1" x14ac:dyDescent="0.55000000000000004">
      <c r="K38" s="22"/>
      <c r="L38" s="7"/>
      <c r="O38" s="1"/>
      <c r="P38" s="1"/>
      <c r="R38" s="25"/>
      <c r="Z38" s="26"/>
      <c r="AA38" s="22"/>
      <c r="AB38" s="7"/>
      <c r="AD38" s="1"/>
      <c r="AE38" s="1"/>
      <c r="AF38" s="1"/>
      <c r="AI38" s="22"/>
      <c r="AJ38" s="7"/>
      <c r="AK38" s="7"/>
      <c r="AM38" s="1"/>
      <c r="AN38" s="1"/>
      <c r="AO38" s="1"/>
      <c r="AQ38" s="22"/>
      <c r="AR38" s="7"/>
      <c r="AS38" s="7"/>
      <c r="AU38" s="1"/>
      <c r="AV38" s="1"/>
      <c r="AW38" s="1"/>
      <c r="AY38" s="22"/>
      <c r="AZ38" s="7"/>
      <c r="BC38" s="26"/>
      <c r="BD38" s="1"/>
      <c r="BG38" s="22"/>
      <c r="BH38" s="7"/>
      <c r="BK38" s="1"/>
      <c r="BL38" s="1"/>
    </row>
    <row r="39" spans="10:64" ht="44.25" customHeight="1" x14ac:dyDescent="0.55000000000000004">
      <c r="K39" s="22"/>
      <c r="L39" s="7"/>
      <c r="O39" s="1"/>
      <c r="P39" s="1"/>
      <c r="R39" s="25"/>
      <c r="Z39" s="26"/>
      <c r="AA39" s="22"/>
      <c r="AB39" s="7"/>
      <c r="AD39" s="1"/>
      <c r="AE39" s="1"/>
      <c r="AF39" s="1"/>
      <c r="AI39" s="22"/>
      <c r="AJ39" s="7"/>
      <c r="AK39" s="7"/>
      <c r="AM39" s="1"/>
      <c r="AN39" s="1"/>
      <c r="AO39" s="1"/>
      <c r="AQ39" s="22"/>
      <c r="AR39" s="7"/>
      <c r="AS39" s="7"/>
      <c r="AU39" s="1"/>
      <c r="AV39" s="1"/>
      <c r="AW39" s="1"/>
      <c r="AY39" s="22"/>
      <c r="AZ39" s="7"/>
      <c r="BC39" s="26"/>
      <c r="BD39" s="1"/>
      <c r="BG39" s="22"/>
      <c r="BH39" s="7"/>
      <c r="BK39" s="1"/>
      <c r="BL39" s="1"/>
    </row>
    <row r="40" spans="10:64" ht="44.25" customHeight="1" x14ac:dyDescent="0.55000000000000004">
      <c r="J40" s="25"/>
      <c r="R40" s="25"/>
      <c r="AI40" s="22"/>
      <c r="AJ40" s="7"/>
      <c r="AK40" s="7"/>
      <c r="AM40" s="1"/>
      <c r="AN40" s="1"/>
    </row>
    <row r="41" spans="10:64" ht="44.25" customHeight="1" x14ac:dyDescent="0.55000000000000004">
      <c r="J41" s="25"/>
      <c r="R41" s="25"/>
    </row>
    <row r="42" spans="10:64" ht="44.25" customHeight="1" x14ac:dyDescent="0.55000000000000004">
      <c r="J42" s="25"/>
      <c r="R42" s="25"/>
    </row>
    <row r="43" spans="10:64" ht="44.25" customHeight="1" x14ac:dyDescent="0.55000000000000004">
      <c r="J43" s="25"/>
      <c r="R43" s="25"/>
    </row>
    <row r="44" spans="10:64" ht="44.25" customHeight="1" x14ac:dyDescent="0.55000000000000004">
      <c r="J44" s="25"/>
      <c r="R44" s="25"/>
    </row>
    <row r="45" spans="10:64" ht="44.25" customHeight="1" x14ac:dyDescent="0.55000000000000004">
      <c r="J45" s="25"/>
      <c r="R45" s="25"/>
    </row>
    <row r="46" spans="10:64" ht="44.25" customHeight="1" x14ac:dyDescent="0.55000000000000004">
      <c r="J46" s="25"/>
      <c r="R46" s="25"/>
    </row>
    <row r="47" spans="10:64" ht="36" customHeight="1" x14ac:dyDescent="0.55000000000000004">
      <c r="J47" s="25"/>
      <c r="R47" s="25"/>
    </row>
    <row r="48" spans="10:64" ht="44.25" customHeight="1" x14ac:dyDescent="0.55000000000000004">
      <c r="J48" s="25"/>
      <c r="R48" s="25"/>
    </row>
    <row r="49" spans="10:18" ht="44.25" customHeight="1" x14ac:dyDescent="0.55000000000000004">
      <c r="J49" s="25"/>
      <c r="R49" s="25"/>
    </row>
    <row r="50" spans="10:18" ht="44.25" customHeight="1" x14ac:dyDescent="0.55000000000000004">
      <c r="J50" s="25"/>
      <c r="R50" s="25"/>
    </row>
    <row r="51" spans="10:18" ht="44.25" customHeight="1" x14ac:dyDescent="0.55000000000000004">
      <c r="J51" s="25"/>
      <c r="R51" s="25"/>
    </row>
    <row r="52" spans="10:18" ht="44.25" customHeight="1" x14ac:dyDescent="0.55000000000000004">
      <c r="J52" s="25"/>
      <c r="R52" s="25"/>
    </row>
    <row r="53" spans="10:18" ht="44.25" customHeight="1" x14ac:dyDescent="0.55000000000000004">
      <c r="J53" s="25"/>
      <c r="R53" s="25"/>
    </row>
    <row r="54" spans="10:18" ht="44.25" customHeight="1" x14ac:dyDescent="0.55000000000000004">
      <c r="J54" s="25"/>
      <c r="R54" s="25"/>
    </row>
    <row r="55" spans="10:18" ht="44.25" customHeight="1" x14ac:dyDescent="0.55000000000000004">
      <c r="J55" s="25"/>
      <c r="R55" s="25"/>
    </row>
    <row r="56" spans="10:18" ht="44.25" customHeight="1" x14ac:dyDescent="0.55000000000000004">
      <c r="J56" s="25"/>
      <c r="R56" s="25"/>
    </row>
    <row r="57" spans="10:18" ht="44.25" customHeight="1" x14ac:dyDescent="0.55000000000000004">
      <c r="J57" s="25"/>
      <c r="R57" s="25"/>
    </row>
    <row r="58" spans="10:18" ht="44.25" customHeight="1" x14ac:dyDescent="0.55000000000000004">
      <c r="J58" s="25"/>
      <c r="R58" s="25"/>
    </row>
    <row r="59" spans="10:18" ht="44.25" customHeight="1" x14ac:dyDescent="0.55000000000000004">
      <c r="J59" s="25"/>
      <c r="R59" s="25"/>
    </row>
    <row r="60" spans="10:18" ht="44.25" customHeight="1" x14ac:dyDescent="0.55000000000000004">
      <c r="J60" s="25"/>
      <c r="R60" s="25"/>
    </row>
    <row r="61" spans="10:18" ht="44.25" customHeight="1" x14ac:dyDescent="0.55000000000000004">
      <c r="J61" s="25"/>
      <c r="R61" s="25"/>
    </row>
    <row r="62" spans="10:18" ht="44.25" customHeight="1" x14ac:dyDescent="0.55000000000000004">
      <c r="J62" s="25"/>
      <c r="R62" s="25"/>
    </row>
    <row r="63" spans="10:18" ht="44.25" customHeight="1" x14ac:dyDescent="0.55000000000000004">
      <c r="J63" s="25"/>
      <c r="R63" s="25"/>
    </row>
    <row r="64" spans="10:18" ht="44.25" customHeight="1" x14ac:dyDescent="0.55000000000000004">
      <c r="J64" s="25"/>
      <c r="R64" s="25"/>
    </row>
    <row r="65" spans="10:18" ht="44.25" customHeight="1" x14ac:dyDescent="0.55000000000000004">
      <c r="J65" s="25"/>
      <c r="R65" s="25"/>
    </row>
    <row r="66" spans="10:18" ht="44.25" customHeight="1" x14ac:dyDescent="0.55000000000000004">
      <c r="J66" s="25"/>
      <c r="R66" s="25"/>
    </row>
    <row r="67" spans="10:18" ht="44.25" customHeight="1" x14ac:dyDescent="0.55000000000000004">
      <c r="J67" s="25"/>
      <c r="R67" s="25"/>
    </row>
    <row r="68" spans="10:18" ht="44.25" customHeight="1" x14ac:dyDescent="0.55000000000000004">
      <c r="J68" s="25"/>
      <c r="R68" s="25"/>
    </row>
    <row r="69" spans="10:18" ht="62.25" customHeight="1" x14ac:dyDescent="0.55000000000000004">
      <c r="J69" s="25"/>
      <c r="R69" s="25"/>
    </row>
    <row r="70" spans="10:18" ht="44.25" customHeight="1" x14ac:dyDescent="0.55000000000000004">
      <c r="J70" s="25"/>
      <c r="R70" s="25"/>
    </row>
    <row r="71" spans="10:18" x14ac:dyDescent="0.55000000000000004">
      <c r="J71" s="25"/>
      <c r="R71" s="25"/>
    </row>
    <row r="72" spans="10:18" ht="37.5" customHeight="1" x14ac:dyDescent="0.55000000000000004">
      <c r="J72" s="25"/>
      <c r="R72" s="25"/>
    </row>
    <row r="73" spans="10:18" ht="59.25" customHeight="1" x14ac:dyDescent="0.55000000000000004">
      <c r="J73" s="25"/>
      <c r="R73" s="25"/>
    </row>
    <row r="74" spans="10:18" ht="44.25" customHeight="1" x14ac:dyDescent="0.55000000000000004">
      <c r="J74" s="25"/>
      <c r="R74" s="25"/>
    </row>
    <row r="75" spans="10:18" ht="44.25" customHeight="1" x14ac:dyDescent="0.55000000000000004">
      <c r="J75" s="25"/>
      <c r="R75" s="25"/>
    </row>
    <row r="76" spans="10:18" ht="44.25" customHeight="1" x14ac:dyDescent="0.55000000000000004">
      <c r="J76" s="25"/>
      <c r="R76" s="25"/>
    </row>
    <row r="77" spans="10:18" ht="44.25" customHeight="1" x14ac:dyDescent="0.55000000000000004">
      <c r="J77" s="25"/>
      <c r="R77" s="25"/>
    </row>
    <row r="78" spans="10:18" ht="44.25" customHeight="1" x14ac:dyDescent="0.55000000000000004">
      <c r="J78" s="25"/>
      <c r="R78" s="25"/>
    </row>
    <row r="79" spans="10:18" ht="44.25" customHeight="1" x14ac:dyDescent="0.55000000000000004">
      <c r="J79" s="25"/>
      <c r="R79" s="25"/>
    </row>
    <row r="80" spans="10:18" ht="44.25" customHeight="1" x14ac:dyDescent="0.55000000000000004">
      <c r="J80" s="25"/>
    </row>
    <row r="81" spans="10:10" ht="44.25" customHeight="1" x14ac:dyDescent="0.55000000000000004">
      <c r="J81" s="25"/>
    </row>
    <row r="82" spans="10:10" ht="44.25" customHeight="1" x14ac:dyDescent="0.55000000000000004">
      <c r="J82" s="25"/>
    </row>
    <row r="83" spans="10:10" ht="44.25" customHeight="1" x14ac:dyDescent="0.55000000000000004">
      <c r="J83" s="25"/>
    </row>
    <row r="84" spans="10:10" ht="44.25" customHeight="1" x14ac:dyDescent="0.55000000000000004">
      <c r="J84" s="25"/>
    </row>
    <row r="85" spans="10:10" ht="44.25" customHeight="1" x14ac:dyDescent="0.55000000000000004">
      <c r="J85" s="25"/>
    </row>
    <row r="86" spans="10:10" ht="44.25" customHeight="1" x14ac:dyDescent="0.55000000000000004">
      <c r="J86" s="25"/>
    </row>
    <row r="87" spans="10:10" ht="44.25" customHeight="1" x14ac:dyDescent="0.55000000000000004">
      <c r="J87" s="25"/>
    </row>
    <row r="88" spans="10:10" ht="44.25" customHeight="1" x14ac:dyDescent="0.55000000000000004">
      <c r="J88" s="25"/>
    </row>
    <row r="89" spans="10:10" ht="44.25" customHeight="1" x14ac:dyDescent="0.55000000000000004">
      <c r="J89" s="25"/>
    </row>
    <row r="90" spans="10:10" ht="44.25" customHeight="1" x14ac:dyDescent="0.55000000000000004">
      <c r="J90" s="25"/>
    </row>
  </sheetData>
  <mergeCells count="176">
    <mergeCell ref="BF1:BK1"/>
    <mergeCell ref="J2:J28"/>
    <mergeCell ref="K2:K11"/>
    <mergeCell ref="L2:N2"/>
    <mergeCell ref="R2:R23"/>
    <mergeCell ref="S2:S6"/>
    <mergeCell ref="T2:T6"/>
    <mergeCell ref="U2:W2"/>
    <mergeCell ref="Z2:Z22"/>
    <mergeCell ref="AA2:AA11"/>
    <mergeCell ref="J1:O1"/>
    <mergeCell ref="R1:W1"/>
    <mergeCell ref="Z1:AE1"/>
    <mergeCell ref="AH1:AM1"/>
    <mergeCell ref="AP1:AU1"/>
    <mergeCell ref="AX1:BC1"/>
    <mergeCell ref="BH3:BH4"/>
    <mergeCell ref="BI3:BJ3"/>
    <mergeCell ref="M4:O4"/>
    <mergeCell ref="U4:W4"/>
    <mergeCell ref="BI4:BJ4"/>
    <mergeCell ref="AK5:AK6"/>
    <mergeCell ref="AR5:AR8"/>
    <mergeCell ref="AR2:AT4"/>
    <mergeCell ref="BH14:BJ14"/>
    <mergeCell ref="BG15:BG16"/>
    <mergeCell ref="BH15:BJ15"/>
    <mergeCell ref="BH16:BJ16"/>
    <mergeCell ref="BG17:BG19"/>
    <mergeCell ref="BH17:BJ17"/>
    <mergeCell ref="BA18:BB18"/>
    <mergeCell ref="BH18:BH19"/>
    <mergeCell ref="BI18:BJ18"/>
    <mergeCell ref="BI19:BJ19"/>
    <mergeCell ref="BG5:BG7"/>
    <mergeCell ref="BH5:BJ5"/>
    <mergeCell ref="BH6:BH7"/>
    <mergeCell ref="BI6:BJ6"/>
    <mergeCell ref="BI7:BJ7"/>
    <mergeCell ref="BA9:BA11"/>
    <mergeCell ref="BH9:BH11"/>
    <mergeCell ref="BI9:BJ9"/>
    <mergeCell ref="AZ9:AZ12"/>
    <mergeCell ref="BI10:BI11"/>
    <mergeCell ref="BG8:BG11"/>
    <mergeCell ref="BI8:BJ8"/>
    <mergeCell ref="BH12:BJ12"/>
    <mergeCell ref="B5:G9"/>
    <mergeCell ref="M5:O5"/>
    <mergeCell ref="U5:W5"/>
    <mergeCell ref="AB5:AB8"/>
    <mergeCell ref="AC5:AC7"/>
    <mergeCell ref="AJ5:AJ8"/>
    <mergeCell ref="M6:O6"/>
    <mergeCell ref="U6:W6"/>
    <mergeCell ref="L3:L8"/>
    <mergeCell ref="M3:O3"/>
    <mergeCell ref="U3:W3"/>
    <mergeCell ref="M7:O7"/>
    <mergeCell ref="S7:S8"/>
    <mergeCell ref="T7:V7"/>
    <mergeCell ref="M8:O8"/>
    <mergeCell ref="T8:V8"/>
    <mergeCell ref="L9:L11"/>
    <mergeCell ref="M9:O9"/>
    <mergeCell ref="S9:S10"/>
    <mergeCell ref="T9:V9"/>
    <mergeCell ref="AB9:AD9"/>
    <mergeCell ref="AJ9:AL9"/>
    <mergeCell ref="AJ10:AL10"/>
    <mergeCell ref="L13:N13"/>
    <mergeCell ref="U13:W13"/>
    <mergeCell ref="AZ13:BB13"/>
    <mergeCell ref="BG13:BG14"/>
    <mergeCell ref="BH13:BJ13"/>
    <mergeCell ref="AZ14:BB14"/>
    <mergeCell ref="M11:O11"/>
    <mergeCell ref="S11:S20"/>
    <mergeCell ref="AH2:AH19"/>
    <mergeCell ref="AI2:AI13"/>
    <mergeCell ref="AJ2:AL4"/>
    <mergeCell ref="M10:O10"/>
    <mergeCell ref="T10:V10"/>
    <mergeCell ref="AB10:AD10"/>
    <mergeCell ref="U18:W18"/>
    <mergeCell ref="AC18:AD18"/>
    <mergeCell ref="AK18:AL18"/>
    <mergeCell ref="U19:W19"/>
    <mergeCell ref="AB19:AD19"/>
    <mergeCell ref="AK19:AL19"/>
    <mergeCell ref="L12:N12"/>
    <mergeCell ref="BG2:BG4"/>
    <mergeCell ref="BH2:BJ2"/>
    <mergeCell ref="AB12:AD14"/>
    <mergeCell ref="AX2:AX18"/>
    <mergeCell ref="AY2:AY13"/>
    <mergeCell ref="AZ2:BB8"/>
    <mergeCell ref="AK17:AL17"/>
    <mergeCell ref="T11:V11"/>
    <mergeCell ref="AB11:AD11"/>
    <mergeCell ref="AJ11:AL11"/>
    <mergeCell ref="T12:T17"/>
    <mergeCell ref="U12:W12"/>
    <mergeCell ref="AA12:AA22"/>
    <mergeCell ref="AR9:AT11"/>
    <mergeCell ref="AC8:AD8"/>
    <mergeCell ref="AK8:AL8"/>
    <mergeCell ref="AB2:AD4"/>
    <mergeCell ref="AP2:AP22"/>
    <mergeCell ref="AQ2:AQ8"/>
    <mergeCell ref="AK7:AL7"/>
    <mergeCell ref="AQ9:AQ15"/>
    <mergeCell ref="AJ12:AK13"/>
    <mergeCell ref="AS5:AS7"/>
    <mergeCell ref="AS8:AT8"/>
    <mergeCell ref="BH27:BJ27"/>
    <mergeCell ref="K14:K24"/>
    <mergeCell ref="L14:N20"/>
    <mergeCell ref="U14:W14"/>
    <mergeCell ref="AI14:AI19"/>
    <mergeCell ref="AJ14:AL16"/>
    <mergeCell ref="AY14:AY18"/>
    <mergeCell ref="AQ16:AQ22"/>
    <mergeCell ref="AR16:AT18"/>
    <mergeCell ref="T18:T20"/>
    <mergeCell ref="AX20:BC20"/>
    <mergeCell ref="AR12:AR15"/>
    <mergeCell ref="AS12:AS14"/>
    <mergeCell ref="BA12:BB12"/>
    <mergeCell ref="K12:K13"/>
    <mergeCell ref="U15:W15"/>
    <mergeCell ref="AB15:AB18"/>
    <mergeCell ref="AC15:AC17"/>
    <mergeCell ref="AS15:AT15"/>
    <mergeCell ref="AZ15:AZ18"/>
    <mergeCell ref="BA15:BA17"/>
    <mergeCell ref="U16:W16"/>
    <mergeCell ref="U17:W17"/>
    <mergeCell ref="AJ17:AJ19"/>
    <mergeCell ref="L21:L23"/>
    <mergeCell ref="M21:N21"/>
    <mergeCell ref="S21:S23"/>
    <mergeCell ref="T21:V21"/>
    <mergeCell ref="AB21:AD21"/>
    <mergeCell ref="AX21:AX27"/>
    <mergeCell ref="AY21:BA22"/>
    <mergeCell ref="M22:N22"/>
    <mergeCell ref="M27:N27"/>
    <mergeCell ref="AR19:AR22"/>
    <mergeCell ref="AS19:AS21"/>
    <mergeCell ref="U20:W20"/>
    <mergeCell ref="AB20:AD20"/>
    <mergeCell ref="M28:N28"/>
    <mergeCell ref="BF2:BF27"/>
    <mergeCell ref="BI24:BJ24"/>
    <mergeCell ref="B25:G26"/>
    <mergeCell ref="K25:K28"/>
    <mergeCell ref="L25:N25"/>
    <mergeCell ref="BG25:BG27"/>
    <mergeCell ref="BH25:BJ26"/>
    <mergeCell ref="L26:L28"/>
    <mergeCell ref="M26:N26"/>
    <mergeCell ref="AY26:AZ27"/>
    <mergeCell ref="BA26:BA27"/>
    <mergeCell ref="T22:V22"/>
    <mergeCell ref="AB22:AD22"/>
    <mergeCell ref="AS22:AT22"/>
    <mergeCell ref="BH22:BH24"/>
    <mergeCell ref="BI22:BI23"/>
    <mergeCell ref="M23:N23"/>
    <mergeCell ref="T23:V23"/>
    <mergeCell ref="AY23:BB23"/>
    <mergeCell ref="L24:N24"/>
    <mergeCell ref="AY24:BA25"/>
    <mergeCell ref="BG20:BG24"/>
    <mergeCell ref="BH20:BJ21"/>
  </mergeCells>
  <phoneticPr fontId="2"/>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41536-2AB0-450E-823C-193E42CCF92B}">
  <sheetPr codeName="Sheet21">
    <tabColor theme="4"/>
  </sheetPr>
  <dimension ref="A1:AY35"/>
  <sheetViews>
    <sheetView showGridLines="0" zoomScale="85" zoomScaleNormal="85" workbookViewId="0">
      <selection activeCell="N11" sqref="N11"/>
    </sheetView>
  </sheetViews>
  <sheetFormatPr defaultColWidth="7.1640625" defaultRowHeight="18" x14ac:dyDescent="0.55000000000000004"/>
  <cols>
    <col min="1" max="1" width="5.5" style="38" bestFit="1" customWidth="1"/>
    <col min="2" max="2" width="6.1640625" style="38" customWidth="1"/>
    <col min="3" max="6" width="6" style="38" bestFit="1" customWidth="1"/>
    <col min="7" max="8" width="7" style="38" bestFit="1" customWidth="1"/>
    <col min="9" max="11" width="6" style="38" bestFit="1" customWidth="1"/>
    <col min="12" max="14" width="5" style="38" bestFit="1" customWidth="1"/>
    <col min="15" max="18" width="6" style="38" bestFit="1" customWidth="1"/>
    <col min="19" max="19" width="9" style="38" customWidth="1"/>
    <col min="20" max="20" width="5.5" style="38" bestFit="1" customWidth="1"/>
    <col min="21" max="21" width="6.6640625" style="172" bestFit="1" customWidth="1"/>
    <col min="22" max="22" width="6" style="172" bestFit="1" customWidth="1"/>
    <col min="23" max="23" width="6.5" style="38" bestFit="1" customWidth="1"/>
    <col min="24" max="24" width="6.6640625" style="38" bestFit="1" customWidth="1"/>
    <col min="25" max="26" width="7.5" style="38" bestFit="1" customWidth="1"/>
    <col min="27" max="29" width="7.6640625" style="38" bestFit="1" customWidth="1"/>
    <col min="30" max="30" width="7.5" style="38" bestFit="1" customWidth="1"/>
    <col min="31" max="32" width="7.6640625" style="38" bestFit="1" customWidth="1"/>
    <col min="33" max="35" width="6.5" style="38" bestFit="1" customWidth="1"/>
    <col min="36" max="38" width="7.5" style="38" bestFit="1" customWidth="1"/>
    <col min="39" max="39" width="8.5" style="38" bestFit="1" customWidth="1"/>
    <col min="40" max="16384" width="7.1640625" style="38"/>
  </cols>
  <sheetData>
    <row r="1" spans="1:51" ht="18.5" thickBot="1" x14ac:dyDescent="0.6">
      <c r="A1" s="38" t="s">
        <v>262</v>
      </c>
      <c r="U1" s="38"/>
      <c r="V1" s="38"/>
    </row>
    <row r="2" spans="1:51" ht="36.5" thickBot="1" x14ac:dyDescent="0.6">
      <c r="A2" s="347" t="s">
        <v>157</v>
      </c>
      <c r="B2" s="348" t="s">
        <v>161</v>
      </c>
      <c r="C2" s="344" t="s">
        <v>155</v>
      </c>
      <c r="D2" s="349"/>
      <c r="E2" s="349"/>
      <c r="F2" s="349"/>
      <c r="G2" s="349"/>
      <c r="H2" s="349"/>
      <c r="I2" s="349"/>
      <c r="J2" s="349"/>
      <c r="K2" s="349"/>
      <c r="L2" s="349" t="s">
        <v>109</v>
      </c>
      <c r="M2" s="349"/>
      <c r="N2" s="349"/>
      <c r="O2" s="349"/>
      <c r="P2" s="349"/>
      <c r="Q2" s="349" t="s">
        <v>139</v>
      </c>
      <c r="R2" s="349"/>
      <c r="S2" s="51" t="s">
        <v>51</v>
      </c>
      <c r="T2" s="347" t="s">
        <v>157</v>
      </c>
      <c r="U2" s="346" t="s">
        <v>288</v>
      </c>
      <c r="V2" s="346" t="s">
        <v>289</v>
      </c>
      <c r="W2" s="346" t="s">
        <v>162</v>
      </c>
      <c r="X2" s="344" t="s">
        <v>156</v>
      </c>
      <c r="Y2" s="344"/>
      <c r="Z2" s="344"/>
      <c r="AA2" s="344"/>
      <c r="AB2" s="344"/>
      <c r="AC2" s="344"/>
      <c r="AD2" s="344"/>
      <c r="AE2" s="344"/>
      <c r="AF2" s="344"/>
      <c r="AG2" s="344" t="s">
        <v>109</v>
      </c>
      <c r="AH2" s="344"/>
      <c r="AI2" s="344"/>
      <c r="AJ2" s="344"/>
      <c r="AK2" s="344"/>
      <c r="AL2" s="57" t="s">
        <v>139</v>
      </c>
      <c r="AM2" s="57" t="s">
        <v>51</v>
      </c>
      <c r="AW2" s="336" t="s">
        <v>132</v>
      </c>
      <c r="AX2" s="337"/>
      <c r="AY2" s="44" t="s">
        <v>148</v>
      </c>
    </row>
    <row r="3" spans="1:51" s="55" customFormat="1" ht="52.5" x14ac:dyDescent="0.55000000000000004">
      <c r="A3" s="347"/>
      <c r="B3" s="348"/>
      <c r="C3" s="345" t="s">
        <v>16</v>
      </c>
      <c r="D3" s="345"/>
      <c r="E3" s="345"/>
      <c r="F3" s="345"/>
      <c r="G3" s="345"/>
      <c r="H3" s="345"/>
      <c r="I3" s="345" t="s">
        <v>54</v>
      </c>
      <c r="J3" s="345"/>
      <c r="K3" s="345"/>
      <c r="L3" s="345" t="s">
        <v>52</v>
      </c>
      <c r="M3" s="345"/>
      <c r="N3" s="345"/>
      <c r="O3" s="345"/>
      <c r="P3" s="345"/>
      <c r="Q3" s="345" t="s">
        <v>134</v>
      </c>
      <c r="R3" s="345"/>
      <c r="S3" s="343" t="s">
        <v>52</v>
      </c>
      <c r="T3" s="347"/>
      <c r="U3" s="346"/>
      <c r="V3" s="346"/>
      <c r="W3" s="346"/>
      <c r="X3" s="345" t="s">
        <v>16</v>
      </c>
      <c r="Y3" s="345"/>
      <c r="Z3" s="345"/>
      <c r="AA3" s="345"/>
      <c r="AB3" s="345"/>
      <c r="AC3" s="345"/>
      <c r="AD3" s="345" t="s">
        <v>54</v>
      </c>
      <c r="AE3" s="345"/>
      <c r="AF3" s="345"/>
      <c r="AG3" s="345" t="s">
        <v>52</v>
      </c>
      <c r="AH3" s="345"/>
      <c r="AI3" s="345"/>
      <c r="AJ3" s="345"/>
      <c r="AK3" s="345"/>
      <c r="AL3" s="56" t="s">
        <v>134</v>
      </c>
      <c r="AM3" s="343" t="s">
        <v>52</v>
      </c>
      <c r="AW3" s="45" t="s">
        <v>149</v>
      </c>
      <c r="AX3" s="46" t="s">
        <v>150</v>
      </c>
      <c r="AY3" s="338">
        <v>2.98</v>
      </c>
    </row>
    <row r="4" spans="1:51" ht="77" customHeight="1" thickBot="1" x14ac:dyDescent="0.6">
      <c r="A4" s="347"/>
      <c r="B4" s="348"/>
      <c r="C4" s="341" t="s">
        <v>17</v>
      </c>
      <c r="D4" s="341" t="s">
        <v>23</v>
      </c>
      <c r="E4" s="341" t="s">
        <v>27</v>
      </c>
      <c r="F4" s="341" t="s">
        <v>37</v>
      </c>
      <c r="G4" s="341" t="s">
        <v>42</v>
      </c>
      <c r="H4" s="341" t="s">
        <v>47</v>
      </c>
      <c r="I4" s="341" t="s">
        <v>55</v>
      </c>
      <c r="J4" s="341" t="s">
        <v>61</v>
      </c>
      <c r="K4" s="341" t="s">
        <v>64</v>
      </c>
      <c r="L4" s="341" t="s">
        <v>110</v>
      </c>
      <c r="M4" s="341" t="s">
        <v>111</v>
      </c>
      <c r="N4" s="341" t="s">
        <v>112</v>
      </c>
      <c r="O4" s="341" t="s">
        <v>113</v>
      </c>
      <c r="P4" s="341" t="s">
        <v>114</v>
      </c>
      <c r="Q4" s="343" t="s">
        <v>158</v>
      </c>
      <c r="R4" s="343" t="s">
        <v>159</v>
      </c>
      <c r="S4" s="343"/>
      <c r="T4" s="347"/>
      <c r="U4" s="346"/>
      <c r="V4" s="346"/>
      <c r="W4" s="346"/>
      <c r="X4" s="341" t="s">
        <v>17</v>
      </c>
      <c r="Y4" s="341" t="s">
        <v>23</v>
      </c>
      <c r="Z4" s="341" t="s">
        <v>27</v>
      </c>
      <c r="AA4" s="341" t="s">
        <v>37</v>
      </c>
      <c r="AB4" s="341" t="s">
        <v>42</v>
      </c>
      <c r="AC4" s="341" t="s">
        <v>47</v>
      </c>
      <c r="AD4" s="341" t="s">
        <v>55</v>
      </c>
      <c r="AE4" s="341" t="s">
        <v>61</v>
      </c>
      <c r="AF4" s="341" t="s">
        <v>64</v>
      </c>
      <c r="AG4" s="341" t="s">
        <v>110</v>
      </c>
      <c r="AH4" s="341" t="s">
        <v>111</v>
      </c>
      <c r="AI4" s="341" t="s">
        <v>112</v>
      </c>
      <c r="AJ4" s="341" t="s">
        <v>113</v>
      </c>
      <c r="AK4" s="341" t="s">
        <v>114</v>
      </c>
      <c r="AL4" s="342" t="s">
        <v>135</v>
      </c>
      <c r="AM4" s="343"/>
      <c r="AW4" s="47" t="s">
        <v>151</v>
      </c>
      <c r="AX4" s="48" t="s">
        <v>152</v>
      </c>
      <c r="AY4" s="339"/>
    </row>
    <row r="5" spans="1:51" ht="77" customHeight="1" x14ac:dyDescent="0.55000000000000004">
      <c r="A5" s="347"/>
      <c r="B5" s="348"/>
      <c r="C5" s="341"/>
      <c r="D5" s="341"/>
      <c r="E5" s="341"/>
      <c r="F5" s="341"/>
      <c r="G5" s="341"/>
      <c r="H5" s="341"/>
      <c r="I5" s="341"/>
      <c r="J5" s="341"/>
      <c r="K5" s="341"/>
      <c r="L5" s="341"/>
      <c r="M5" s="341"/>
      <c r="N5" s="341"/>
      <c r="O5" s="341"/>
      <c r="P5" s="341"/>
      <c r="Q5" s="343"/>
      <c r="R5" s="343"/>
      <c r="S5" s="343"/>
      <c r="T5" s="347"/>
      <c r="U5" s="346"/>
      <c r="V5" s="346"/>
      <c r="W5" s="346"/>
      <c r="X5" s="341"/>
      <c r="Y5" s="341"/>
      <c r="Z5" s="341"/>
      <c r="AA5" s="341"/>
      <c r="AB5" s="341"/>
      <c r="AC5" s="341"/>
      <c r="AD5" s="341"/>
      <c r="AE5" s="341"/>
      <c r="AF5" s="341"/>
      <c r="AG5" s="341"/>
      <c r="AH5" s="341"/>
      <c r="AI5" s="341"/>
      <c r="AJ5" s="341"/>
      <c r="AK5" s="341"/>
      <c r="AL5" s="342"/>
      <c r="AM5" s="343"/>
      <c r="AW5" s="47"/>
      <c r="AX5" s="46" t="s">
        <v>153</v>
      </c>
      <c r="AY5" s="338">
        <v>3.36</v>
      </c>
    </row>
    <row r="6" spans="1:51" ht="77" customHeight="1" thickBot="1" x14ac:dyDescent="0.6">
      <c r="A6" s="347"/>
      <c r="B6" s="348"/>
      <c r="C6" s="341"/>
      <c r="D6" s="341"/>
      <c r="E6" s="341"/>
      <c r="F6" s="341"/>
      <c r="G6" s="341"/>
      <c r="H6" s="341"/>
      <c r="I6" s="341"/>
      <c r="J6" s="341"/>
      <c r="K6" s="341"/>
      <c r="L6" s="341"/>
      <c r="M6" s="341"/>
      <c r="N6" s="341"/>
      <c r="O6" s="341"/>
      <c r="P6" s="341"/>
      <c r="Q6" s="343"/>
      <c r="R6" s="343"/>
      <c r="S6" s="343"/>
      <c r="T6" s="347"/>
      <c r="U6" s="346"/>
      <c r="V6" s="346"/>
      <c r="W6" s="346"/>
      <c r="X6" s="341"/>
      <c r="Y6" s="341"/>
      <c r="Z6" s="341"/>
      <c r="AA6" s="341"/>
      <c r="AB6" s="341"/>
      <c r="AC6" s="341"/>
      <c r="AD6" s="341"/>
      <c r="AE6" s="341"/>
      <c r="AF6" s="341"/>
      <c r="AG6" s="341"/>
      <c r="AH6" s="341"/>
      <c r="AI6" s="341"/>
      <c r="AJ6" s="341"/>
      <c r="AK6" s="341"/>
      <c r="AL6" s="342"/>
      <c r="AM6" s="343"/>
      <c r="AW6" s="49"/>
      <c r="AX6" s="50" t="s">
        <v>154</v>
      </c>
      <c r="AY6" s="340"/>
    </row>
    <row r="7" spans="1:51" x14ac:dyDescent="0.55000000000000004">
      <c r="A7" s="52">
        <v>2201</v>
      </c>
      <c r="B7" s="54">
        <v>3.36</v>
      </c>
      <c r="C7" s="54">
        <v>13.05</v>
      </c>
      <c r="D7" s="54">
        <v>26.1</v>
      </c>
      <c r="E7" s="54">
        <v>52.2</v>
      </c>
      <c r="F7" s="54">
        <v>78.3</v>
      </c>
      <c r="G7" s="54">
        <v>130.5</v>
      </c>
      <c r="H7" s="54">
        <v>130.5</v>
      </c>
      <c r="I7" s="54">
        <v>38.979999999999997</v>
      </c>
      <c r="J7" s="54">
        <v>77.959999999999994</v>
      </c>
      <c r="K7" s="54">
        <v>77.959999999999994</v>
      </c>
      <c r="L7" s="54">
        <v>1.05</v>
      </c>
      <c r="M7" s="54">
        <v>2.1</v>
      </c>
      <c r="N7" s="54">
        <v>2.1</v>
      </c>
      <c r="O7" s="54">
        <v>21.03</v>
      </c>
      <c r="P7" s="54">
        <v>21.03</v>
      </c>
      <c r="Q7" s="54">
        <v>11.06</v>
      </c>
      <c r="R7" s="54">
        <v>22.11</v>
      </c>
      <c r="S7" s="53" t="s">
        <v>160</v>
      </c>
      <c r="T7" s="52">
        <v>2201</v>
      </c>
      <c r="U7" s="169">
        <v>0</v>
      </c>
      <c r="V7" s="53">
        <v>-0.53</v>
      </c>
      <c r="W7" s="53">
        <v>-0.53</v>
      </c>
      <c r="X7" s="53">
        <v>-2.0699999999999998</v>
      </c>
      <c r="Y7" s="53">
        <v>-4.1500000000000004</v>
      </c>
      <c r="Z7" s="53">
        <v>-8.2899999999999991</v>
      </c>
      <c r="AA7" s="53">
        <v>-12.44</v>
      </c>
      <c r="AB7" s="53">
        <v>-20.73</v>
      </c>
      <c r="AC7" s="53">
        <v>-20.73</v>
      </c>
      <c r="AD7" s="53">
        <v>-6.19</v>
      </c>
      <c r="AE7" s="53">
        <v>-12.39</v>
      </c>
      <c r="AF7" s="53">
        <v>-12.39</v>
      </c>
      <c r="AG7" s="53">
        <v>-0.17</v>
      </c>
      <c r="AH7" s="53">
        <v>-0.33</v>
      </c>
      <c r="AI7" s="53">
        <v>-0.33</v>
      </c>
      <c r="AJ7" s="53">
        <v>-3.34</v>
      </c>
      <c r="AK7" s="53">
        <v>-3.34</v>
      </c>
      <c r="AL7" s="53">
        <v>-3.51</v>
      </c>
      <c r="AM7" s="53">
        <v>-53.38</v>
      </c>
      <c r="AP7" s="39" t="s">
        <v>144</v>
      </c>
      <c r="AQ7" s="39" t="s">
        <v>145</v>
      </c>
      <c r="AR7" s="39" t="s">
        <v>146</v>
      </c>
      <c r="AS7" s="39" t="s">
        <v>147</v>
      </c>
    </row>
    <row r="8" spans="1:51" x14ac:dyDescent="0.55000000000000004">
      <c r="A8" s="52">
        <v>2202</v>
      </c>
      <c r="B8" s="54">
        <v>3.36</v>
      </c>
      <c r="C8" s="54">
        <v>13.05</v>
      </c>
      <c r="D8" s="54">
        <v>26.1</v>
      </c>
      <c r="E8" s="54">
        <v>52.2</v>
      </c>
      <c r="F8" s="54">
        <v>78.3</v>
      </c>
      <c r="G8" s="54">
        <v>130.5</v>
      </c>
      <c r="H8" s="54">
        <v>130.5</v>
      </c>
      <c r="I8" s="54">
        <v>38.979999999999997</v>
      </c>
      <c r="J8" s="54">
        <v>77.959999999999994</v>
      </c>
      <c r="K8" s="54">
        <v>77.959999999999994</v>
      </c>
      <c r="L8" s="54">
        <v>1.05</v>
      </c>
      <c r="M8" s="54">
        <v>2.1</v>
      </c>
      <c r="N8" s="54">
        <v>2.1</v>
      </c>
      <c r="O8" s="54">
        <v>21.03</v>
      </c>
      <c r="P8" s="54">
        <v>21.03</v>
      </c>
      <c r="Q8" s="54">
        <v>11.06</v>
      </c>
      <c r="R8" s="54">
        <v>22.11</v>
      </c>
      <c r="S8" s="53" t="s">
        <v>160</v>
      </c>
      <c r="T8" s="52">
        <v>2202</v>
      </c>
      <c r="U8" s="169">
        <v>0</v>
      </c>
      <c r="V8" s="53">
        <v>0.74</v>
      </c>
      <c r="W8" s="53">
        <v>0.74</v>
      </c>
      <c r="X8" s="53">
        <v>2.89</v>
      </c>
      <c r="Y8" s="53">
        <v>5.77</v>
      </c>
      <c r="Z8" s="53">
        <v>11.54</v>
      </c>
      <c r="AA8" s="53">
        <v>17.309999999999999</v>
      </c>
      <c r="AB8" s="53">
        <v>28.85</v>
      </c>
      <c r="AC8" s="53">
        <v>28.85</v>
      </c>
      <c r="AD8" s="53">
        <v>8.6199999999999992</v>
      </c>
      <c r="AE8" s="53">
        <v>17.239999999999998</v>
      </c>
      <c r="AF8" s="53">
        <v>17.239999999999998</v>
      </c>
      <c r="AG8" s="53">
        <v>0.23</v>
      </c>
      <c r="AH8" s="53">
        <v>0.46</v>
      </c>
      <c r="AI8" s="53">
        <v>0.46</v>
      </c>
      <c r="AJ8" s="53">
        <v>4.6500000000000004</v>
      </c>
      <c r="AK8" s="53">
        <v>4.6500000000000004</v>
      </c>
      <c r="AL8" s="53">
        <v>4.8899999999999997</v>
      </c>
      <c r="AM8" s="53">
        <v>74.27</v>
      </c>
      <c r="AP8" s="38">
        <v>2101</v>
      </c>
      <c r="AQ8" s="39">
        <v>10</v>
      </c>
      <c r="AR8" s="39" t="s">
        <v>141</v>
      </c>
      <c r="AS8" s="40">
        <v>5.2</v>
      </c>
      <c r="AU8" s="41">
        <v>-5.2</v>
      </c>
    </row>
    <row r="9" spans="1:51" x14ac:dyDescent="0.55000000000000004">
      <c r="A9" s="52">
        <v>2203</v>
      </c>
      <c r="B9" s="54">
        <v>3.36</v>
      </c>
      <c r="C9" s="54">
        <v>13.05</v>
      </c>
      <c r="D9" s="54">
        <v>26.1</v>
      </c>
      <c r="E9" s="54">
        <v>52.2</v>
      </c>
      <c r="F9" s="54">
        <v>78.3</v>
      </c>
      <c r="G9" s="54">
        <v>130.5</v>
      </c>
      <c r="H9" s="54">
        <v>130.5</v>
      </c>
      <c r="I9" s="54">
        <v>38.979999999999997</v>
      </c>
      <c r="J9" s="54">
        <v>77.959999999999994</v>
      </c>
      <c r="K9" s="54">
        <v>77.959999999999994</v>
      </c>
      <c r="L9" s="54">
        <v>1.05</v>
      </c>
      <c r="M9" s="54">
        <v>2.1</v>
      </c>
      <c r="N9" s="54">
        <v>2.1</v>
      </c>
      <c r="O9" s="54">
        <v>21.03</v>
      </c>
      <c r="P9" s="54">
        <v>21.03</v>
      </c>
      <c r="Q9" s="54">
        <v>11.06</v>
      </c>
      <c r="R9" s="54">
        <v>22.11</v>
      </c>
      <c r="S9" s="53" t="s">
        <v>160</v>
      </c>
      <c r="T9" s="52">
        <v>2203</v>
      </c>
      <c r="U9" s="169">
        <v>0</v>
      </c>
      <c r="V9" s="53">
        <v>1.83</v>
      </c>
      <c r="W9" s="53">
        <v>1.83</v>
      </c>
      <c r="X9" s="53">
        <v>7.13</v>
      </c>
      <c r="Y9" s="53">
        <v>14.24</v>
      </c>
      <c r="Z9" s="53">
        <v>28.49</v>
      </c>
      <c r="AA9" s="53">
        <v>42.73</v>
      </c>
      <c r="AB9" s="53">
        <v>71.22</v>
      </c>
      <c r="AC9" s="53">
        <v>71.22</v>
      </c>
      <c r="AD9" s="53">
        <v>21.27</v>
      </c>
      <c r="AE9" s="53">
        <v>42.55</v>
      </c>
      <c r="AF9" s="53">
        <v>42.55</v>
      </c>
      <c r="AG9" s="53">
        <v>0.57999999999999996</v>
      </c>
      <c r="AH9" s="53">
        <v>1.1499999999999999</v>
      </c>
      <c r="AI9" s="53">
        <v>1.1499999999999999</v>
      </c>
      <c r="AJ9" s="53">
        <v>11.48</v>
      </c>
      <c r="AK9" s="53">
        <v>11.48</v>
      </c>
      <c r="AL9" s="53">
        <v>12.06</v>
      </c>
      <c r="AM9" s="53">
        <v>183.36</v>
      </c>
      <c r="AP9" s="38">
        <v>2102</v>
      </c>
      <c r="AQ9" s="39">
        <v>10</v>
      </c>
      <c r="AR9" s="39" t="s">
        <v>141</v>
      </c>
      <c r="AS9" s="42">
        <v>5.17</v>
      </c>
      <c r="AU9" s="43">
        <v>-5.17</v>
      </c>
    </row>
    <row r="10" spans="1:51" x14ac:dyDescent="0.55000000000000004">
      <c r="A10" s="52">
        <v>2204</v>
      </c>
      <c r="B10" s="54">
        <v>3.36</v>
      </c>
      <c r="C10" s="54">
        <v>13.05</v>
      </c>
      <c r="D10" s="54">
        <v>26.1</v>
      </c>
      <c r="E10" s="54">
        <v>52.2</v>
      </c>
      <c r="F10" s="54">
        <v>78.3</v>
      </c>
      <c r="G10" s="54">
        <v>130.5</v>
      </c>
      <c r="H10" s="54">
        <v>130.5</v>
      </c>
      <c r="I10" s="54">
        <v>38.979999999999997</v>
      </c>
      <c r="J10" s="54">
        <v>77.959999999999994</v>
      </c>
      <c r="K10" s="54">
        <v>77.959999999999994</v>
      </c>
      <c r="L10" s="54">
        <v>1.05</v>
      </c>
      <c r="M10" s="54">
        <v>2.1</v>
      </c>
      <c r="N10" s="54">
        <v>2.1</v>
      </c>
      <c r="O10" s="54">
        <v>21.03</v>
      </c>
      <c r="P10" s="54">
        <v>21.03</v>
      </c>
      <c r="Q10" s="54">
        <v>11.06</v>
      </c>
      <c r="R10" s="54">
        <v>22.11</v>
      </c>
      <c r="S10" s="53" t="s">
        <v>160</v>
      </c>
      <c r="T10" s="52">
        <v>2204</v>
      </c>
      <c r="U10" s="169">
        <v>0</v>
      </c>
      <c r="V10" s="53">
        <v>2.27</v>
      </c>
      <c r="W10" s="53">
        <v>2.27</v>
      </c>
      <c r="X10" s="53">
        <v>8.84</v>
      </c>
      <c r="Y10" s="53">
        <v>17.670000000000002</v>
      </c>
      <c r="Z10" s="53">
        <v>35.340000000000003</v>
      </c>
      <c r="AA10" s="53">
        <v>53.01</v>
      </c>
      <c r="AB10" s="53">
        <v>88.35</v>
      </c>
      <c r="AC10" s="53">
        <v>88.35</v>
      </c>
      <c r="AD10" s="53">
        <v>26.39</v>
      </c>
      <c r="AE10" s="53">
        <v>52.78</v>
      </c>
      <c r="AF10" s="53">
        <v>52.78</v>
      </c>
      <c r="AG10" s="53">
        <v>0.72</v>
      </c>
      <c r="AH10" s="53">
        <v>1.42</v>
      </c>
      <c r="AI10" s="53">
        <v>1.42</v>
      </c>
      <c r="AJ10" s="53">
        <v>14.24</v>
      </c>
      <c r="AK10" s="53">
        <v>14.24</v>
      </c>
      <c r="AL10" s="53">
        <v>14.96</v>
      </c>
      <c r="AM10" s="53">
        <v>227.46</v>
      </c>
      <c r="AP10" s="38">
        <v>2103</v>
      </c>
      <c r="AQ10" s="39">
        <v>10</v>
      </c>
      <c r="AR10" s="39" t="s">
        <v>141</v>
      </c>
      <c r="AS10" s="42">
        <v>4.8499999999999996</v>
      </c>
      <c r="AU10" s="43">
        <v>-4.8499999999999996</v>
      </c>
    </row>
    <row r="11" spans="1:51" x14ac:dyDescent="0.55000000000000004">
      <c r="A11" s="52">
        <v>2205</v>
      </c>
      <c r="B11" s="54">
        <v>3.45</v>
      </c>
      <c r="C11" s="54">
        <v>13.4</v>
      </c>
      <c r="D11" s="54">
        <v>26.8</v>
      </c>
      <c r="E11" s="54">
        <v>53.6</v>
      </c>
      <c r="F11" s="54">
        <v>80.400000000000006</v>
      </c>
      <c r="G11" s="54">
        <v>134</v>
      </c>
      <c r="H11" s="54">
        <v>134</v>
      </c>
      <c r="I11" s="54">
        <v>40.020000000000003</v>
      </c>
      <c r="J11" s="54">
        <v>80.05</v>
      </c>
      <c r="K11" s="54">
        <v>80.05</v>
      </c>
      <c r="L11" s="54">
        <v>1.08</v>
      </c>
      <c r="M11" s="54">
        <v>2.16</v>
      </c>
      <c r="N11" s="54">
        <v>2.16</v>
      </c>
      <c r="O11" s="54">
        <v>21.6</v>
      </c>
      <c r="P11" s="54">
        <v>21.6</v>
      </c>
      <c r="Q11" s="54">
        <v>11.35</v>
      </c>
      <c r="R11" s="54">
        <v>22.7</v>
      </c>
      <c r="S11" s="53" t="s">
        <v>160</v>
      </c>
      <c r="T11" s="52">
        <v>2205</v>
      </c>
      <c r="U11" s="169">
        <v>0</v>
      </c>
      <c r="V11" s="53">
        <v>2.74</v>
      </c>
      <c r="W11" s="53">
        <v>2.74</v>
      </c>
      <c r="X11" s="53">
        <v>10.64</v>
      </c>
      <c r="Y11" s="53">
        <v>21.28</v>
      </c>
      <c r="Z11" s="53">
        <v>42.55</v>
      </c>
      <c r="AA11" s="53">
        <v>63.83</v>
      </c>
      <c r="AB11" s="53">
        <v>106.38</v>
      </c>
      <c r="AC11" s="53">
        <v>106.38</v>
      </c>
      <c r="AD11" s="53">
        <v>31.78</v>
      </c>
      <c r="AE11" s="53">
        <v>63.55</v>
      </c>
      <c r="AF11" s="53">
        <v>63.55</v>
      </c>
      <c r="AG11" s="53">
        <v>0.86</v>
      </c>
      <c r="AH11" s="53">
        <v>1.71</v>
      </c>
      <c r="AI11" s="53">
        <v>1.71</v>
      </c>
      <c r="AJ11" s="53">
        <v>17.149999999999999</v>
      </c>
      <c r="AK11" s="53">
        <v>17.149999999999999</v>
      </c>
      <c r="AL11" s="53">
        <v>18.02</v>
      </c>
      <c r="AM11" s="53">
        <v>273.88</v>
      </c>
      <c r="AP11" s="38">
        <v>2104</v>
      </c>
      <c r="AQ11" s="39">
        <v>10</v>
      </c>
      <c r="AR11" s="39" t="s">
        <v>141</v>
      </c>
      <c r="AS11" s="42">
        <v>4.32</v>
      </c>
      <c r="AU11" s="43">
        <v>-4.32</v>
      </c>
    </row>
    <row r="12" spans="1:51" x14ac:dyDescent="0.55000000000000004">
      <c r="A12" s="52">
        <v>2206</v>
      </c>
      <c r="B12" s="54">
        <v>3.45</v>
      </c>
      <c r="C12" s="54">
        <v>13.4</v>
      </c>
      <c r="D12" s="54">
        <v>26.8</v>
      </c>
      <c r="E12" s="54">
        <v>53.6</v>
      </c>
      <c r="F12" s="54">
        <v>80.400000000000006</v>
      </c>
      <c r="G12" s="54">
        <v>134</v>
      </c>
      <c r="H12" s="54">
        <v>134</v>
      </c>
      <c r="I12" s="54">
        <v>40.020000000000003</v>
      </c>
      <c r="J12" s="54">
        <v>80.05</v>
      </c>
      <c r="K12" s="54">
        <v>80.05</v>
      </c>
      <c r="L12" s="54">
        <v>1.08</v>
      </c>
      <c r="M12" s="54">
        <v>2.16</v>
      </c>
      <c r="N12" s="54">
        <v>2.16</v>
      </c>
      <c r="O12" s="54">
        <v>21.6</v>
      </c>
      <c r="P12" s="54">
        <v>21.6</v>
      </c>
      <c r="Q12" s="54">
        <v>11.35</v>
      </c>
      <c r="R12" s="54">
        <v>22.7</v>
      </c>
      <c r="S12" s="53" t="s">
        <v>160</v>
      </c>
      <c r="T12" s="52">
        <v>2206</v>
      </c>
      <c r="U12" s="169">
        <v>0</v>
      </c>
      <c r="V12" s="53">
        <v>2.97</v>
      </c>
      <c r="W12" s="53">
        <v>2.97</v>
      </c>
      <c r="X12" s="53">
        <v>11.55</v>
      </c>
      <c r="Y12" s="53">
        <v>23.08</v>
      </c>
      <c r="Z12" s="53">
        <v>46.16</v>
      </c>
      <c r="AA12" s="53">
        <v>69.239999999999995</v>
      </c>
      <c r="AB12" s="53">
        <v>115.39</v>
      </c>
      <c r="AC12" s="53">
        <v>115.39</v>
      </c>
      <c r="AD12" s="53">
        <v>34.47</v>
      </c>
      <c r="AE12" s="53">
        <v>68.94</v>
      </c>
      <c r="AF12" s="53">
        <v>68.94</v>
      </c>
      <c r="AG12" s="53">
        <v>0.93</v>
      </c>
      <c r="AH12" s="53">
        <v>1.86</v>
      </c>
      <c r="AI12" s="53">
        <v>1.86</v>
      </c>
      <c r="AJ12" s="53">
        <v>18.600000000000001</v>
      </c>
      <c r="AK12" s="53">
        <v>18.600000000000001</v>
      </c>
      <c r="AL12" s="53">
        <v>19.55</v>
      </c>
      <c r="AM12" s="53">
        <v>297.08999999999997</v>
      </c>
      <c r="AP12" s="38">
        <v>2105</v>
      </c>
      <c r="AQ12" s="39">
        <v>10</v>
      </c>
      <c r="AR12" s="39" t="s">
        <v>141</v>
      </c>
      <c r="AS12" s="42">
        <v>3.64</v>
      </c>
      <c r="AU12" s="43">
        <v>-3.64</v>
      </c>
    </row>
    <row r="13" spans="1:51" x14ac:dyDescent="0.55000000000000004">
      <c r="A13" s="52">
        <v>2207</v>
      </c>
      <c r="B13" s="54">
        <v>3.45</v>
      </c>
      <c r="C13" s="54">
        <v>13.4</v>
      </c>
      <c r="D13" s="54">
        <v>26.8</v>
      </c>
      <c r="E13" s="54">
        <v>53.6</v>
      </c>
      <c r="F13" s="54">
        <v>80.400000000000006</v>
      </c>
      <c r="G13" s="54">
        <v>134</v>
      </c>
      <c r="H13" s="54">
        <v>134</v>
      </c>
      <c r="I13" s="54">
        <v>40.020000000000003</v>
      </c>
      <c r="J13" s="54">
        <v>80.05</v>
      </c>
      <c r="K13" s="54">
        <v>80.05</v>
      </c>
      <c r="L13" s="54">
        <v>1.08</v>
      </c>
      <c r="M13" s="54">
        <v>2.16</v>
      </c>
      <c r="N13" s="54">
        <v>2.16</v>
      </c>
      <c r="O13" s="54">
        <v>21.6</v>
      </c>
      <c r="P13" s="54">
        <v>21.6</v>
      </c>
      <c r="Q13" s="54">
        <v>11.35</v>
      </c>
      <c r="R13" s="54">
        <v>22.7</v>
      </c>
      <c r="S13" s="53" t="s">
        <v>160</v>
      </c>
      <c r="T13" s="52">
        <v>2207</v>
      </c>
      <c r="U13" s="169">
        <v>0</v>
      </c>
      <c r="V13" s="53">
        <v>4.1500000000000004</v>
      </c>
      <c r="W13" s="53">
        <v>4.1500000000000004</v>
      </c>
      <c r="X13" s="53">
        <v>16.149999999999999</v>
      </c>
      <c r="Y13" s="53">
        <v>32.270000000000003</v>
      </c>
      <c r="Z13" s="53">
        <v>64.55</v>
      </c>
      <c r="AA13" s="53">
        <v>96.82</v>
      </c>
      <c r="AB13" s="53">
        <v>161.37</v>
      </c>
      <c r="AC13" s="53">
        <v>161.37</v>
      </c>
      <c r="AD13" s="53">
        <v>48.2</v>
      </c>
      <c r="AE13" s="53">
        <v>96.41</v>
      </c>
      <c r="AF13" s="53">
        <v>96.41</v>
      </c>
      <c r="AG13" s="53">
        <v>1.31</v>
      </c>
      <c r="AH13" s="53">
        <v>2.6</v>
      </c>
      <c r="AI13" s="53">
        <v>2.6</v>
      </c>
      <c r="AJ13" s="53">
        <v>26.01</v>
      </c>
      <c r="AK13" s="53">
        <v>26.01</v>
      </c>
      <c r="AL13" s="53">
        <v>27.33</v>
      </c>
      <c r="AM13" s="53">
        <v>415.46</v>
      </c>
      <c r="AP13" s="38">
        <v>2106</v>
      </c>
      <c r="AQ13" s="39">
        <v>10</v>
      </c>
      <c r="AR13" s="39" t="s">
        <v>141</v>
      </c>
      <c r="AS13" s="42">
        <v>3.29</v>
      </c>
      <c r="AU13" s="43">
        <v>-3.29</v>
      </c>
    </row>
    <row r="14" spans="1:51" x14ac:dyDescent="0.55000000000000004">
      <c r="A14" s="52">
        <v>2208</v>
      </c>
      <c r="B14" s="54">
        <v>3.45</v>
      </c>
      <c r="C14" s="54">
        <v>13.4</v>
      </c>
      <c r="D14" s="54">
        <v>26.8</v>
      </c>
      <c r="E14" s="54">
        <v>53.6</v>
      </c>
      <c r="F14" s="54">
        <v>80.400000000000006</v>
      </c>
      <c r="G14" s="54">
        <v>134</v>
      </c>
      <c r="H14" s="54">
        <v>134</v>
      </c>
      <c r="I14" s="54">
        <v>40.020000000000003</v>
      </c>
      <c r="J14" s="54">
        <v>80.05</v>
      </c>
      <c r="K14" s="54">
        <v>80.05</v>
      </c>
      <c r="L14" s="54">
        <v>1.08</v>
      </c>
      <c r="M14" s="54">
        <v>2.16</v>
      </c>
      <c r="N14" s="54">
        <v>2.16</v>
      </c>
      <c r="O14" s="54">
        <v>21.6</v>
      </c>
      <c r="P14" s="54">
        <v>21.6</v>
      </c>
      <c r="Q14" s="54">
        <v>11.35</v>
      </c>
      <c r="R14" s="54">
        <v>22.7</v>
      </c>
      <c r="S14" s="53" t="s">
        <v>160</v>
      </c>
      <c r="T14" s="52">
        <v>2208</v>
      </c>
      <c r="U14" s="169">
        <v>0</v>
      </c>
      <c r="V14" s="53">
        <v>5.0999999999999996</v>
      </c>
      <c r="W14" s="53">
        <v>5.0999999999999996</v>
      </c>
      <c r="X14" s="53">
        <v>19.84</v>
      </c>
      <c r="Y14" s="53">
        <v>39.67</v>
      </c>
      <c r="Z14" s="53">
        <v>79.33</v>
      </c>
      <c r="AA14" s="53">
        <v>119</v>
      </c>
      <c r="AB14" s="53">
        <v>198.33</v>
      </c>
      <c r="AC14" s="53">
        <v>198.33</v>
      </c>
      <c r="AD14" s="53">
        <v>59.25</v>
      </c>
      <c r="AE14" s="53">
        <v>118.49</v>
      </c>
      <c r="AF14" s="53">
        <v>118.49</v>
      </c>
      <c r="AG14" s="53">
        <v>1.61</v>
      </c>
      <c r="AH14" s="53">
        <v>3.19</v>
      </c>
      <c r="AI14" s="53">
        <v>3.19</v>
      </c>
      <c r="AJ14" s="53">
        <v>31.97</v>
      </c>
      <c r="AK14" s="53">
        <v>31.97</v>
      </c>
      <c r="AL14" s="53">
        <v>33.590000000000003</v>
      </c>
      <c r="AM14" s="53">
        <v>510.62</v>
      </c>
      <c r="AP14" s="38">
        <v>2107</v>
      </c>
      <c r="AQ14" s="39">
        <v>10</v>
      </c>
      <c r="AR14" s="39" t="s">
        <v>141</v>
      </c>
      <c r="AS14" s="42">
        <v>3.06</v>
      </c>
      <c r="AU14" s="43">
        <v>-3.06</v>
      </c>
    </row>
    <row r="15" spans="1:51" x14ac:dyDescent="0.55000000000000004">
      <c r="A15" s="52">
        <v>2209</v>
      </c>
      <c r="B15" s="54">
        <v>3.45</v>
      </c>
      <c r="C15" s="54">
        <v>13.4</v>
      </c>
      <c r="D15" s="54">
        <v>26.8</v>
      </c>
      <c r="E15" s="54">
        <v>53.6</v>
      </c>
      <c r="F15" s="54">
        <v>80.400000000000006</v>
      </c>
      <c r="G15" s="54">
        <v>134</v>
      </c>
      <c r="H15" s="54">
        <v>134</v>
      </c>
      <c r="I15" s="54">
        <v>40.020000000000003</v>
      </c>
      <c r="J15" s="54">
        <v>80.05</v>
      </c>
      <c r="K15" s="54">
        <v>80.05</v>
      </c>
      <c r="L15" s="54">
        <v>1.08</v>
      </c>
      <c r="M15" s="54">
        <v>2.16</v>
      </c>
      <c r="N15" s="54">
        <v>2.16</v>
      </c>
      <c r="O15" s="54">
        <v>21.6</v>
      </c>
      <c r="P15" s="54">
        <v>21.6</v>
      </c>
      <c r="Q15" s="54">
        <v>11.35</v>
      </c>
      <c r="R15" s="54">
        <v>22.7</v>
      </c>
      <c r="S15" s="53" t="s">
        <v>160</v>
      </c>
      <c r="T15" s="52">
        <v>2209</v>
      </c>
      <c r="U15" s="169">
        <v>0</v>
      </c>
      <c r="V15" s="53">
        <v>5.13</v>
      </c>
      <c r="W15" s="53">
        <v>5.13</v>
      </c>
      <c r="X15" s="53">
        <v>19.93</v>
      </c>
      <c r="Y15" s="53">
        <v>39.85</v>
      </c>
      <c r="Z15" s="53">
        <v>79.69</v>
      </c>
      <c r="AA15" s="53">
        <v>119.54</v>
      </c>
      <c r="AB15" s="53">
        <v>199.23</v>
      </c>
      <c r="AC15" s="53">
        <v>199.23</v>
      </c>
      <c r="AD15" s="53">
        <v>59.52</v>
      </c>
      <c r="AE15" s="53">
        <v>119.03</v>
      </c>
      <c r="AF15" s="53">
        <v>119.03</v>
      </c>
      <c r="AG15" s="53">
        <v>1.61</v>
      </c>
      <c r="AH15" s="53">
        <v>3.2</v>
      </c>
      <c r="AI15" s="53">
        <v>3.2</v>
      </c>
      <c r="AJ15" s="53">
        <v>32.11</v>
      </c>
      <c r="AK15" s="53">
        <v>32.11</v>
      </c>
      <c r="AL15" s="53">
        <v>33.75</v>
      </c>
      <c r="AM15" s="53">
        <v>512.94000000000005</v>
      </c>
      <c r="AP15" s="38">
        <v>2108</v>
      </c>
      <c r="AQ15" s="39">
        <v>10</v>
      </c>
      <c r="AR15" s="39" t="s">
        <v>141</v>
      </c>
      <c r="AS15" s="42">
        <v>3.11</v>
      </c>
      <c r="AU15" s="43">
        <v>-3.11</v>
      </c>
    </row>
    <row r="16" spans="1:51" x14ac:dyDescent="0.55000000000000004">
      <c r="A16" s="52">
        <v>2210</v>
      </c>
      <c r="B16" s="54">
        <v>3.45</v>
      </c>
      <c r="C16" s="54">
        <v>13.4</v>
      </c>
      <c r="D16" s="54">
        <v>26.8</v>
      </c>
      <c r="E16" s="54">
        <v>53.6</v>
      </c>
      <c r="F16" s="54">
        <v>80.400000000000006</v>
      </c>
      <c r="G16" s="54">
        <v>134</v>
      </c>
      <c r="H16" s="54">
        <v>134</v>
      </c>
      <c r="I16" s="54">
        <v>40.020000000000003</v>
      </c>
      <c r="J16" s="54">
        <v>80.05</v>
      </c>
      <c r="K16" s="54">
        <v>80.05</v>
      </c>
      <c r="L16" s="54">
        <v>1.08</v>
      </c>
      <c r="M16" s="54">
        <v>2.16</v>
      </c>
      <c r="N16" s="54">
        <v>2.16</v>
      </c>
      <c r="O16" s="54">
        <v>21.6</v>
      </c>
      <c r="P16" s="54">
        <v>21.6</v>
      </c>
      <c r="Q16" s="54">
        <v>11.35</v>
      </c>
      <c r="R16" s="54">
        <v>22.7</v>
      </c>
      <c r="S16" s="53" t="s">
        <v>160</v>
      </c>
      <c r="T16" s="52">
        <v>2210</v>
      </c>
      <c r="U16" s="169">
        <v>0</v>
      </c>
      <c r="V16" s="53">
        <v>5.13</v>
      </c>
      <c r="W16" s="53">
        <v>5.13</v>
      </c>
      <c r="X16" s="53">
        <v>19.93</v>
      </c>
      <c r="Y16" s="53">
        <v>39.85</v>
      </c>
      <c r="Z16" s="53">
        <v>79.69</v>
      </c>
      <c r="AA16" s="53">
        <v>119.54</v>
      </c>
      <c r="AB16" s="53">
        <v>199.23</v>
      </c>
      <c r="AC16" s="53">
        <v>199.23</v>
      </c>
      <c r="AD16" s="53">
        <v>59.52</v>
      </c>
      <c r="AE16" s="53">
        <v>119.03</v>
      </c>
      <c r="AF16" s="53">
        <v>119.03</v>
      </c>
      <c r="AG16" s="53">
        <v>1.61</v>
      </c>
      <c r="AH16" s="53">
        <v>3.2</v>
      </c>
      <c r="AI16" s="53">
        <v>3.2</v>
      </c>
      <c r="AJ16" s="53">
        <v>32.11</v>
      </c>
      <c r="AK16" s="53">
        <v>32.11</v>
      </c>
      <c r="AL16" s="53">
        <v>33.75</v>
      </c>
      <c r="AM16" s="53">
        <v>512.94000000000005</v>
      </c>
      <c r="AP16" s="38">
        <v>2109</v>
      </c>
      <c r="AQ16" s="39">
        <v>10</v>
      </c>
      <c r="AR16" s="39" t="s">
        <v>141</v>
      </c>
      <c r="AS16" s="42">
        <v>2.58</v>
      </c>
      <c r="AU16" s="43">
        <v>-2.58</v>
      </c>
    </row>
    <row r="17" spans="1:47" x14ac:dyDescent="0.55000000000000004">
      <c r="A17" s="52">
        <v>2211</v>
      </c>
      <c r="B17" s="54">
        <v>3.45</v>
      </c>
      <c r="C17" s="54">
        <v>13.4</v>
      </c>
      <c r="D17" s="54">
        <v>26.8</v>
      </c>
      <c r="E17" s="54">
        <v>53.6</v>
      </c>
      <c r="F17" s="54">
        <v>80.400000000000006</v>
      </c>
      <c r="G17" s="54">
        <v>134</v>
      </c>
      <c r="H17" s="54">
        <v>134</v>
      </c>
      <c r="I17" s="54">
        <v>40.020000000000003</v>
      </c>
      <c r="J17" s="54">
        <v>80.05</v>
      </c>
      <c r="K17" s="54">
        <v>80.05</v>
      </c>
      <c r="L17" s="54">
        <v>1.08</v>
      </c>
      <c r="M17" s="54">
        <v>2.16</v>
      </c>
      <c r="N17" s="54">
        <v>2.16</v>
      </c>
      <c r="O17" s="54">
        <v>21.6</v>
      </c>
      <c r="P17" s="54">
        <v>21.6</v>
      </c>
      <c r="Q17" s="54">
        <v>11.35</v>
      </c>
      <c r="R17" s="54">
        <v>22.7</v>
      </c>
      <c r="S17" s="53" t="s">
        <v>160</v>
      </c>
      <c r="T17" s="52">
        <v>2211</v>
      </c>
      <c r="U17" s="169">
        <v>0</v>
      </c>
      <c r="V17" s="53">
        <v>5.13</v>
      </c>
      <c r="W17" s="53">
        <v>5.13</v>
      </c>
      <c r="X17" s="53">
        <v>19.93</v>
      </c>
      <c r="Y17" s="53">
        <v>39.85</v>
      </c>
      <c r="Z17" s="53">
        <v>79.69</v>
      </c>
      <c r="AA17" s="53">
        <v>119.54</v>
      </c>
      <c r="AB17" s="53">
        <v>199.23</v>
      </c>
      <c r="AC17" s="53">
        <v>199.23</v>
      </c>
      <c r="AD17" s="53">
        <v>59.52</v>
      </c>
      <c r="AE17" s="53">
        <v>119.03</v>
      </c>
      <c r="AF17" s="53">
        <v>119.03</v>
      </c>
      <c r="AG17" s="53">
        <v>1.61</v>
      </c>
      <c r="AH17" s="53">
        <v>3.2</v>
      </c>
      <c r="AI17" s="53">
        <v>3.2</v>
      </c>
      <c r="AJ17" s="53">
        <v>32.11</v>
      </c>
      <c r="AK17" s="53">
        <v>32.11</v>
      </c>
      <c r="AL17" s="53">
        <v>33.75</v>
      </c>
      <c r="AM17" s="53">
        <v>512.94000000000005</v>
      </c>
      <c r="AP17" s="38">
        <v>2110</v>
      </c>
      <c r="AQ17" s="39">
        <v>10</v>
      </c>
      <c r="AR17" s="39" t="s">
        <v>141</v>
      </c>
      <c r="AS17" s="42">
        <v>2.04</v>
      </c>
      <c r="AU17" s="43">
        <v>-2.04</v>
      </c>
    </row>
    <row r="18" spans="1:47" x14ac:dyDescent="0.55000000000000004">
      <c r="A18" s="52">
        <v>2212</v>
      </c>
      <c r="B18" s="54">
        <v>3.45</v>
      </c>
      <c r="C18" s="54">
        <v>13.4</v>
      </c>
      <c r="D18" s="54">
        <v>26.8</v>
      </c>
      <c r="E18" s="54">
        <v>53.6</v>
      </c>
      <c r="F18" s="54">
        <v>80.400000000000006</v>
      </c>
      <c r="G18" s="54">
        <v>134</v>
      </c>
      <c r="H18" s="54">
        <v>134</v>
      </c>
      <c r="I18" s="54">
        <v>40.020000000000003</v>
      </c>
      <c r="J18" s="54">
        <v>80.05</v>
      </c>
      <c r="K18" s="54">
        <v>80.05</v>
      </c>
      <c r="L18" s="54">
        <v>1.08</v>
      </c>
      <c r="M18" s="54">
        <v>2.16</v>
      </c>
      <c r="N18" s="54">
        <v>2.16</v>
      </c>
      <c r="O18" s="54">
        <v>21.6</v>
      </c>
      <c r="P18" s="54">
        <v>21.6</v>
      </c>
      <c r="Q18" s="54">
        <v>11.35</v>
      </c>
      <c r="R18" s="54">
        <v>22.7</v>
      </c>
      <c r="S18" s="53" t="s">
        <v>160</v>
      </c>
      <c r="T18" s="52">
        <v>2212</v>
      </c>
      <c r="U18" s="169">
        <v>0</v>
      </c>
      <c r="V18" s="53">
        <v>5.13</v>
      </c>
      <c r="W18" s="53">
        <v>5.13</v>
      </c>
      <c r="X18" s="53">
        <v>19.93</v>
      </c>
      <c r="Y18" s="53">
        <v>39.85</v>
      </c>
      <c r="Z18" s="53">
        <v>79.69</v>
      </c>
      <c r="AA18" s="53">
        <v>119.54</v>
      </c>
      <c r="AB18" s="53">
        <v>199.23</v>
      </c>
      <c r="AC18" s="53">
        <v>199.23</v>
      </c>
      <c r="AD18" s="53">
        <v>59.52</v>
      </c>
      <c r="AE18" s="53">
        <v>119.03</v>
      </c>
      <c r="AF18" s="53">
        <v>119.03</v>
      </c>
      <c r="AG18" s="53">
        <v>1.61</v>
      </c>
      <c r="AH18" s="53">
        <v>3.2</v>
      </c>
      <c r="AI18" s="53">
        <v>3.2</v>
      </c>
      <c r="AJ18" s="53">
        <v>32.11</v>
      </c>
      <c r="AK18" s="53">
        <v>32.11</v>
      </c>
      <c r="AL18" s="53">
        <v>33.75</v>
      </c>
      <c r="AM18" s="53">
        <v>512.94000000000005</v>
      </c>
      <c r="AP18" s="38">
        <v>2111</v>
      </c>
      <c r="AQ18" s="39">
        <v>10</v>
      </c>
      <c r="AR18" s="39" t="s">
        <v>141</v>
      </c>
      <c r="AS18" s="42">
        <v>1.53</v>
      </c>
      <c r="AU18" s="43">
        <v>-1.53</v>
      </c>
    </row>
    <row r="19" spans="1:47" x14ac:dyDescent="0.55000000000000004">
      <c r="A19" s="52">
        <v>2301</v>
      </c>
      <c r="B19" s="54">
        <v>3.45</v>
      </c>
      <c r="C19" s="54">
        <v>13.4</v>
      </c>
      <c r="D19" s="54">
        <v>26.8</v>
      </c>
      <c r="E19" s="54">
        <v>53.6</v>
      </c>
      <c r="F19" s="54">
        <v>80.400000000000006</v>
      </c>
      <c r="G19" s="54">
        <v>134</v>
      </c>
      <c r="H19" s="54">
        <v>134</v>
      </c>
      <c r="I19" s="54">
        <v>40.020000000000003</v>
      </c>
      <c r="J19" s="54">
        <v>80.05</v>
      </c>
      <c r="K19" s="54">
        <v>80.05</v>
      </c>
      <c r="L19" s="54">
        <v>1.08</v>
      </c>
      <c r="M19" s="54">
        <v>2.16</v>
      </c>
      <c r="N19" s="54">
        <v>2.16</v>
      </c>
      <c r="O19" s="54">
        <v>21.6</v>
      </c>
      <c r="P19" s="54">
        <v>21.6</v>
      </c>
      <c r="Q19" s="54">
        <v>11.35</v>
      </c>
      <c r="R19" s="54">
        <v>22.7</v>
      </c>
      <c r="S19" s="53" t="s">
        <v>160</v>
      </c>
      <c r="T19" s="52">
        <v>2301</v>
      </c>
      <c r="U19" s="169">
        <v>0</v>
      </c>
      <c r="V19" s="53">
        <v>5.13</v>
      </c>
      <c r="W19" s="53">
        <v>5.13</v>
      </c>
      <c r="X19" s="53">
        <v>19.93</v>
      </c>
      <c r="Y19" s="53">
        <v>39.85</v>
      </c>
      <c r="Z19" s="53">
        <v>79.69</v>
      </c>
      <c r="AA19" s="53">
        <v>119.54</v>
      </c>
      <c r="AB19" s="53">
        <v>199.23</v>
      </c>
      <c r="AC19" s="53">
        <v>199.23</v>
      </c>
      <c r="AD19" s="53">
        <v>59.52</v>
      </c>
      <c r="AE19" s="53">
        <v>119.03</v>
      </c>
      <c r="AF19" s="53">
        <v>119.03</v>
      </c>
      <c r="AG19" s="53">
        <v>1.61</v>
      </c>
      <c r="AH19" s="53">
        <v>3.2</v>
      </c>
      <c r="AI19" s="53">
        <v>3.2</v>
      </c>
      <c r="AJ19" s="53">
        <v>32.11</v>
      </c>
      <c r="AK19" s="53">
        <v>32.11</v>
      </c>
      <c r="AL19" s="53">
        <v>33.75</v>
      </c>
      <c r="AM19" s="53">
        <v>512.94000000000005</v>
      </c>
      <c r="AP19" s="38">
        <v>2112</v>
      </c>
      <c r="AQ19" s="39">
        <v>10</v>
      </c>
      <c r="AR19" s="39" t="s">
        <v>141</v>
      </c>
      <c r="AS19" s="42">
        <v>1.0900000000000001</v>
      </c>
      <c r="AU19" s="43">
        <v>-1.0900000000000001</v>
      </c>
    </row>
    <row r="20" spans="1:47" x14ac:dyDescent="0.55000000000000004">
      <c r="A20" s="52">
        <v>2302</v>
      </c>
      <c r="B20" s="54">
        <v>3.45</v>
      </c>
      <c r="C20" s="54">
        <v>13.4</v>
      </c>
      <c r="D20" s="54">
        <v>26.8</v>
      </c>
      <c r="E20" s="54">
        <v>53.6</v>
      </c>
      <c r="F20" s="54">
        <v>80.400000000000006</v>
      </c>
      <c r="G20" s="54">
        <v>134</v>
      </c>
      <c r="H20" s="54">
        <v>134</v>
      </c>
      <c r="I20" s="54">
        <v>40.020000000000003</v>
      </c>
      <c r="J20" s="54">
        <v>80.05</v>
      </c>
      <c r="K20" s="54">
        <v>80.05</v>
      </c>
      <c r="L20" s="54">
        <v>1.08</v>
      </c>
      <c r="M20" s="54">
        <v>2.16</v>
      </c>
      <c r="N20" s="54">
        <v>2.16</v>
      </c>
      <c r="O20" s="54">
        <v>21.6</v>
      </c>
      <c r="P20" s="54">
        <v>21.6</v>
      </c>
      <c r="Q20" s="54">
        <v>11.35</v>
      </c>
      <c r="R20" s="54">
        <v>22.7</v>
      </c>
      <c r="S20" s="53" t="s">
        <v>160</v>
      </c>
      <c r="T20" s="52">
        <v>2302</v>
      </c>
      <c r="U20" s="169">
        <v>-7</v>
      </c>
      <c r="V20" s="53">
        <v>-1.87</v>
      </c>
      <c r="W20" s="53">
        <v>-1.87</v>
      </c>
      <c r="X20" s="53">
        <v>-7.26</v>
      </c>
      <c r="Y20" s="53">
        <v>-14.53</v>
      </c>
      <c r="Z20" s="53">
        <v>-29.06</v>
      </c>
      <c r="AA20" s="53">
        <v>-43.59</v>
      </c>
      <c r="AB20" s="53">
        <v>-72.650000000000006</v>
      </c>
      <c r="AC20" s="53">
        <v>-72.650000000000006</v>
      </c>
      <c r="AD20" s="53">
        <v>-21.69</v>
      </c>
      <c r="AE20" s="53">
        <v>-43.38</v>
      </c>
      <c r="AF20" s="53">
        <v>-43.38</v>
      </c>
      <c r="AG20" s="53">
        <v>-0.57999999999999996</v>
      </c>
      <c r="AH20" s="53">
        <v>-1.18</v>
      </c>
      <c r="AI20" s="53">
        <v>-1.18</v>
      </c>
      <c r="AJ20" s="53">
        <v>-11.71</v>
      </c>
      <c r="AK20" s="53">
        <v>-11.71</v>
      </c>
      <c r="AL20" s="53">
        <v>-12.3</v>
      </c>
      <c r="AM20" s="53">
        <v>-187.06</v>
      </c>
      <c r="AQ20" s="39"/>
      <c r="AR20" s="39"/>
      <c r="AS20" s="42"/>
      <c r="AU20" s="43"/>
    </row>
    <row r="21" spans="1:47" x14ac:dyDescent="0.55000000000000004">
      <c r="A21" s="52">
        <v>2303</v>
      </c>
      <c r="B21" s="54">
        <v>3.45</v>
      </c>
      <c r="C21" s="54">
        <v>13.4</v>
      </c>
      <c r="D21" s="54">
        <v>26.8</v>
      </c>
      <c r="E21" s="54">
        <v>53.6</v>
      </c>
      <c r="F21" s="54">
        <v>80.400000000000006</v>
      </c>
      <c r="G21" s="54">
        <v>134</v>
      </c>
      <c r="H21" s="54">
        <v>134</v>
      </c>
      <c r="I21" s="54">
        <v>40.020000000000003</v>
      </c>
      <c r="J21" s="54">
        <v>80.05</v>
      </c>
      <c r="K21" s="54">
        <v>80.05</v>
      </c>
      <c r="L21" s="54">
        <v>1.08</v>
      </c>
      <c r="M21" s="54">
        <v>2.16</v>
      </c>
      <c r="N21" s="54">
        <v>2.16</v>
      </c>
      <c r="O21" s="54">
        <v>21.6</v>
      </c>
      <c r="P21" s="54">
        <v>21.6</v>
      </c>
      <c r="Q21" s="54">
        <v>11.35</v>
      </c>
      <c r="R21" s="54">
        <v>22.7</v>
      </c>
      <c r="S21" s="53" t="s">
        <v>160</v>
      </c>
      <c r="T21" s="52">
        <v>2303</v>
      </c>
      <c r="U21" s="169">
        <v>-7</v>
      </c>
      <c r="V21" s="53">
        <v>-1.87</v>
      </c>
      <c r="W21" s="53">
        <v>-1.87</v>
      </c>
      <c r="X21" s="53">
        <v>-7.26</v>
      </c>
      <c r="Y21" s="53">
        <v>-14.53</v>
      </c>
      <c r="Z21" s="53">
        <v>-29.06</v>
      </c>
      <c r="AA21" s="53">
        <v>-43.59</v>
      </c>
      <c r="AB21" s="53">
        <v>-72.650000000000006</v>
      </c>
      <c r="AC21" s="53">
        <v>-72.650000000000006</v>
      </c>
      <c r="AD21" s="53">
        <v>-21.69</v>
      </c>
      <c r="AE21" s="53">
        <v>-43.38</v>
      </c>
      <c r="AF21" s="53">
        <v>-43.38</v>
      </c>
      <c r="AG21" s="53">
        <v>-0.57999999999999996</v>
      </c>
      <c r="AH21" s="53">
        <v>-1.18</v>
      </c>
      <c r="AI21" s="53">
        <v>-1.18</v>
      </c>
      <c r="AJ21" s="53">
        <v>-11.71</v>
      </c>
      <c r="AK21" s="53">
        <v>-11.71</v>
      </c>
      <c r="AL21" s="53">
        <v>-12.3</v>
      </c>
      <c r="AM21" s="53">
        <v>-187.06</v>
      </c>
      <c r="AP21" s="38">
        <v>2201</v>
      </c>
      <c r="AQ21" s="39">
        <v>10</v>
      </c>
      <c r="AR21" s="39" t="s">
        <v>141</v>
      </c>
      <c r="AS21" s="42">
        <v>0.53</v>
      </c>
      <c r="AU21" s="43">
        <v>-0.53</v>
      </c>
    </row>
    <row r="22" spans="1:47" x14ac:dyDescent="0.55000000000000004">
      <c r="A22" s="52">
        <v>2304</v>
      </c>
      <c r="B22" s="54">
        <v>3.45</v>
      </c>
      <c r="C22" s="54">
        <v>13.4</v>
      </c>
      <c r="D22" s="54">
        <v>26.8</v>
      </c>
      <c r="E22" s="54">
        <v>53.6</v>
      </c>
      <c r="F22" s="54">
        <v>80.400000000000006</v>
      </c>
      <c r="G22" s="54">
        <v>134</v>
      </c>
      <c r="H22" s="54">
        <v>134</v>
      </c>
      <c r="I22" s="54">
        <v>40.020000000000003</v>
      </c>
      <c r="J22" s="54">
        <v>80.05</v>
      </c>
      <c r="K22" s="54">
        <v>80.05</v>
      </c>
      <c r="L22" s="54">
        <v>1.08</v>
      </c>
      <c r="M22" s="54">
        <v>2.16</v>
      </c>
      <c r="N22" s="54">
        <v>2.16</v>
      </c>
      <c r="O22" s="54">
        <v>21.6</v>
      </c>
      <c r="P22" s="54">
        <v>21.6</v>
      </c>
      <c r="Q22" s="54">
        <v>11.35</v>
      </c>
      <c r="R22" s="54">
        <v>22.7</v>
      </c>
      <c r="S22" s="53" t="s">
        <v>160</v>
      </c>
      <c r="T22" s="52">
        <v>2304</v>
      </c>
      <c r="U22" s="169">
        <v>-7</v>
      </c>
      <c r="V22" s="169">
        <v>3.25</v>
      </c>
      <c r="W22" s="53">
        <v>-1.87</v>
      </c>
      <c r="X22" s="53">
        <v>-7.26</v>
      </c>
      <c r="Y22" s="53">
        <v>-14.53</v>
      </c>
      <c r="Z22" s="53">
        <v>-29.06</v>
      </c>
      <c r="AA22" s="53">
        <v>-43.59</v>
      </c>
      <c r="AB22" s="53">
        <v>-72.650000000000006</v>
      </c>
      <c r="AC22" s="53">
        <v>-72.650000000000006</v>
      </c>
      <c r="AD22" s="53">
        <v>-21.69</v>
      </c>
      <c r="AE22" s="53">
        <v>-43.38</v>
      </c>
      <c r="AF22" s="53">
        <v>-43.38</v>
      </c>
      <c r="AG22" s="53">
        <v>-0.57999999999999996</v>
      </c>
      <c r="AH22" s="53">
        <v>-1.18</v>
      </c>
      <c r="AI22" s="53">
        <v>-1.18</v>
      </c>
      <c r="AJ22" s="53">
        <v>-11.71</v>
      </c>
      <c r="AK22" s="53">
        <v>-11.71</v>
      </c>
      <c r="AL22" s="53">
        <v>-12.3</v>
      </c>
      <c r="AM22" s="53">
        <v>-187.06</v>
      </c>
      <c r="AP22" s="38">
        <v>2101</v>
      </c>
      <c r="AQ22" s="39">
        <v>10</v>
      </c>
      <c r="AR22" s="39" t="s">
        <v>141</v>
      </c>
      <c r="AS22" s="40">
        <v>5.2</v>
      </c>
      <c r="AU22" s="41">
        <v>-5.2</v>
      </c>
    </row>
    <row r="23" spans="1:47" x14ac:dyDescent="0.55000000000000004">
      <c r="A23" s="156">
        <v>2305</v>
      </c>
      <c r="B23" s="157">
        <v>3.45</v>
      </c>
      <c r="C23" s="157">
        <v>13.4</v>
      </c>
      <c r="D23" s="157">
        <v>26.8</v>
      </c>
      <c r="E23" s="157">
        <v>53.6</v>
      </c>
      <c r="F23" s="157">
        <v>80.400000000000006</v>
      </c>
      <c r="G23" s="157">
        <v>134</v>
      </c>
      <c r="H23" s="157">
        <v>134</v>
      </c>
      <c r="I23" s="157">
        <v>40.020000000000003</v>
      </c>
      <c r="J23" s="157">
        <v>80.05</v>
      </c>
      <c r="K23" s="157">
        <v>80.05</v>
      </c>
      <c r="L23" s="157">
        <v>1.08</v>
      </c>
      <c r="M23" s="157">
        <v>2.16</v>
      </c>
      <c r="N23" s="157">
        <v>2.16</v>
      </c>
      <c r="O23" s="157">
        <v>21.6</v>
      </c>
      <c r="P23" s="157">
        <v>21.6</v>
      </c>
      <c r="Q23" s="157">
        <v>11.35</v>
      </c>
      <c r="R23" s="157">
        <v>22.7</v>
      </c>
      <c r="S23" s="158" t="s">
        <v>142</v>
      </c>
      <c r="T23" s="156">
        <v>2305</v>
      </c>
      <c r="U23" s="169">
        <v>-7</v>
      </c>
      <c r="V23" s="170">
        <v>3.25</v>
      </c>
      <c r="W23" s="158">
        <v>-1.87</v>
      </c>
      <c r="X23" s="158">
        <v>-7.26</v>
      </c>
      <c r="Y23" s="158">
        <v>-14.53</v>
      </c>
      <c r="Z23" s="158">
        <v>-29.06</v>
      </c>
      <c r="AA23" s="158">
        <v>-43.59</v>
      </c>
      <c r="AB23" s="158">
        <v>-72.650000000000006</v>
      </c>
      <c r="AC23" s="158">
        <v>-72.650000000000006</v>
      </c>
      <c r="AD23" s="158">
        <v>-21.69</v>
      </c>
      <c r="AE23" s="158">
        <v>-43.38</v>
      </c>
      <c r="AF23" s="158">
        <v>-43.38</v>
      </c>
      <c r="AG23" s="158">
        <v>-0.57999999999999996</v>
      </c>
      <c r="AH23" s="158">
        <v>-1.18</v>
      </c>
      <c r="AI23" s="158">
        <v>-1.18</v>
      </c>
      <c r="AJ23" s="158">
        <v>-11.71</v>
      </c>
      <c r="AK23" s="158">
        <v>-11.71</v>
      </c>
      <c r="AL23" s="158">
        <v>-12.3</v>
      </c>
      <c r="AM23" s="158">
        <v>-187.06</v>
      </c>
      <c r="AP23" s="38">
        <v>2102</v>
      </c>
      <c r="AQ23" s="39">
        <v>10</v>
      </c>
      <c r="AR23" s="39" t="s">
        <v>141</v>
      </c>
      <c r="AS23" s="42">
        <v>5.17</v>
      </c>
      <c r="AU23" s="43">
        <v>-5.17</v>
      </c>
    </row>
    <row r="24" spans="1:47" x14ac:dyDescent="0.55000000000000004">
      <c r="A24" s="156">
        <v>2306</v>
      </c>
      <c r="B24" s="157">
        <v>3.45</v>
      </c>
      <c r="C24" s="157">
        <v>13.4</v>
      </c>
      <c r="D24" s="157">
        <v>26.8</v>
      </c>
      <c r="E24" s="157">
        <v>53.6</v>
      </c>
      <c r="F24" s="157">
        <v>80.400000000000006</v>
      </c>
      <c r="G24" s="157">
        <v>134</v>
      </c>
      <c r="H24" s="157">
        <v>134</v>
      </c>
      <c r="I24" s="157">
        <v>40.020000000000003</v>
      </c>
      <c r="J24" s="157">
        <v>80.05</v>
      </c>
      <c r="K24" s="157">
        <v>80.05</v>
      </c>
      <c r="L24" s="157">
        <v>1.08</v>
      </c>
      <c r="M24" s="157">
        <v>2.16</v>
      </c>
      <c r="N24" s="157">
        <v>2.16</v>
      </c>
      <c r="O24" s="157">
        <v>21.6</v>
      </c>
      <c r="P24" s="157">
        <v>21.6</v>
      </c>
      <c r="Q24" s="157">
        <v>11.35</v>
      </c>
      <c r="R24" s="157">
        <v>22.7</v>
      </c>
      <c r="S24" s="158" t="s">
        <v>142</v>
      </c>
      <c r="T24" s="156">
        <v>2306</v>
      </c>
      <c r="U24" s="169">
        <v>-7</v>
      </c>
      <c r="V24" s="170">
        <v>3.25</v>
      </c>
      <c r="W24" s="158">
        <v>-1.87</v>
      </c>
      <c r="X24" s="158">
        <v>-7.26</v>
      </c>
      <c r="Y24" s="158">
        <v>-14.53</v>
      </c>
      <c r="Z24" s="158">
        <v>-29.06</v>
      </c>
      <c r="AA24" s="158">
        <v>-43.59</v>
      </c>
      <c r="AB24" s="158">
        <v>-72.650000000000006</v>
      </c>
      <c r="AC24" s="158">
        <v>-72.650000000000006</v>
      </c>
      <c r="AD24" s="158">
        <v>-21.69</v>
      </c>
      <c r="AE24" s="158">
        <v>-43.38</v>
      </c>
      <c r="AF24" s="158">
        <v>-43.38</v>
      </c>
      <c r="AG24" s="158">
        <v>-0.57999999999999996</v>
      </c>
      <c r="AH24" s="158">
        <v>-1.18</v>
      </c>
      <c r="AI24" s="158">
        <v>-1.18</v>
      </c>
      <c r="AJ24" s="158">
        <v>-11.71</v>
      </c>
      <c r="AK24" s="158">
        <v>-11.71</v>
      </c>
      <c r="AL24" s="158">
        <v>-12.3</v>
      </c>
      <c r="AM24" s="158">
        <v>-187.06</v>
      </c>
      <c r="AP24" s="38">
        <v>2103</v>
      </c>
      <c r="AQ24" s="39">
        <v>10</v>
      </c>
      <c r="AR24" s="39" t="s">
        <v>141</v>
      </c>
      <c r="AS24" s="42">
        <v>4.8499999999999996</v>
      </c>
      <c r="AU24" s="43">
        <v>-4.8499999999999996</v>
      </c>
    </row>
    <row r="25" spans="1:47" x14ac:dyDescent="0.55000000000000004">
      <c r="A25" s="156">
        <v>2307</v>
      </c>
      <c r="B25" s="157">
        <v>3.45</v>
      </c>
      <c r="C25" s="157">
        <v>13.4</v>
      </c>
      <c r="D25" s="157">
        <v>26.8</v>
      </c>
      <c r="E25" s="157">
        <v>53.6</v>
      </c>
      <c r="F25" s="157">
        <v>80.400000000000006</v>
      </c>
      <c r="G25" s="157">
        <v>134</v>
      </c>
      <c r="H25" s="157">
        <v>134</v>
      </c>
      <c r="I25" s="157">
        <v>40.020000000000003</v>
      </c>
      <c r="J25" s="157">
        <v>80.05</v>
      </c>
      <c r="K25" s="157">
        <v>80.05</v>
      </c>
      <c r="L25" s="157">
        <v>1.08</v>
      </c>
      <c r="M25" s="157">
        <v>2.16</v>
      </c>
      <c r="N25" s="157">
        <v>2.16</v>
      </c>
      <c r="O25" s="157">
        <v>21.6</v>
      </c>
      <c r="P25" s="157">
        <v>21.6</v>
      </c>
      <c r="Q25" s="157">
        <v>11.35</v>
      </c>
      <c r="R25" s="157">
        <v>22.7</v>
      </c>
      <c r="S25" s="158" t="s">
        <v>142</v>
      </c>
      <c r="T25" s="156">
        <v>2307</v>
      </c>
      <c r="U25" s="169">
        <v>-7</v>
      </c>
      <c r="V25" s="170">
        <v>3.25</v>
      </c>
      <c r="W25" s="158">
        <v>-1.87</v>
      </c>
      <c r="X25" s="158">
        <v>-7.26</v>
      </c>
      <c r="Y25" s="158">
        <v>-14.53</v>
      </c>
      <c r="Z25" s="158">
        <v>-29.06</v>
      </c>
      <c r="AA25" s="158">
        <v>-43.59</v>
      </c>
      <c r="AB25" s="158">
        <v>-72.650000000000006</v>
      </c>
      <c r="AC25" s="158">
        <v>-72.650000000000006</v>
      </c>
      <c r="AD25" s="158">
        <v>-21.69</v>
      </c>
      <c r="AE25" s="158">
        <v>-43.38</v>
      </c>
      <c r="AF25" s="158">
        <v>-43.38</v>
      </c>
      <c r="AG25" s="158">
        <v>-0.57999999999999996</v>
      </c>
      <c r="AH25" s="158">
        <v>-1.18</v>
      </c>
      <c r="AI25" s="158">
        <v>-1.18</v>
      </c>
      <c r="AJ25" s="158">
        <v>-11.71</v>
      </c>
      <c r="AK25" s="158">
        <v>-11.71</v>
      </c>
      <c r="AL25" s="158">
        <v>-12.3</v>
      </c>
      <c r="AM25" s="158">
        <v>-187.06</v>
      </c>
      <c r="AP25" s="38">
        <v>2104</v>
      </c>
      <c r="AQ25" s="39">
        <v>10</v>
      </c>
      <c r="AR25" s="39" t="s">
        <v>141</v>
      </c>
      <c r="AS25" s="42">
        <v>4.32</v>
      </c>
      <c r="AU25" s="43">
        <v>-4.32</v>
      </c>
    </row>
    <row r="26" spans="1:47" x14ac:dyDescent="0.55000000000000004">
      <c r="A26" s="156">
        <v>2308</v>
      </c>
      <c r="B26" s="157">
        <v>3.45</v>
      </c>
      <c r="C26" s="157">
        <v>13.4</v>
      </c>
      <c r="D26" s="157">
        <v>26.8</v>
      </c>
      <c r="E26" s="157">
        <v>53.6</v>
      </c>
      <c r="F26" s="157">
        <v>80.400000000000006</v>
      </c>
      <c r="G26" s="157">
        <v>134</v>
      </c>
      <c r="H26" s="157">
        <v>134</v>
      </c>
      <c r="I26" s="157">
        <v>40.020000000000003</v>
      </c>
      <c r="J26" s="157">
        <v>80.05</v>
      </c>
      <c r="K26" s="157">
        <v>80.05</v>
      </c>
      <c r="L26" s="157">
        <v>1.08</v>
      </c>
      <c r="M26" s="157">
        <v>2.16</v>
      </c>
      <c r="N26" s="157">
        <v>2.16</v>
      </c>
      <c r="O26" s="157">
        <v>21.6</v>
      </c>
      <c r="P26" s="157">
        <v>21.6</v>
      </c>
      <c r="Q26" s="157">
        <v>11.35</v>
      </c>
      <c r="R26" s="157">
        <v>22.7</v>
      </c>
      <c r="S26" s="158" t="s">
        <v>142</v>
      </c>
      <c r="T26" s="156">
        <v>2308</v>
      </c>
      <c r="U26" s="169">
        <v>-7</v>
      </c>
      <c r="V26" s="170">
        <v>3.25</v>
      </c>
      <c r="W26" s="158">
        <v>-1.87</v>
      </c>
      <c r="X26" s="158">
        <v>-7.26</v>
      </c>
      <c r="Y26" s="158">
        <v>-14.53</v>
      </c>
      <c r="Z26" s="158">
        <v>-29.06</v>
      </c>
      <c r="AA26" s="158">
        <v>-43.59</v>
      </c>
      <c r="AB26" s="158">
        <v>-72.650000000000006</v>
      </c>
      <c r="AC26" s="158">
        <v>-72.650000000000006</v>
      </c>
      <c r="AD26" s="158">
        <v>-21.69</v>
      </c>
      <c r="AE26" s="158">
        <v>-43.38</v>
      </c>
      <c r="AF26" s="158">
        <v>-43.38</v>
      </c>
      <c r="AG26" s="158">
        <v>-0.57999999999999996</v>
      </c>
      <c r="AH26" s="158">
        <v>-1.18</v>
      </c>
      <c r="AI26" s="158">
        <v>-1.18</v>
      </c>
      <c r="AJ26" s="158">
        <v>-11.71</v>
      </c>
      <c r="AK26" s="158">
        <v>-11.71</v>
      </c>
      <c r="AL26" s="158">
        <v>-12.3</v>
      </c>
      <c r="AM26" s="158">
        <v>-187.06</v>
      </c>
      <c r="AP26" s="38">
        <v>2105</v>
      </c>
      <c r="AQ26" s="39">
        <v>10</v>
      </c>
      <c r="AR26" s="39" t="s">
        <v>141</v>
      </c>
      <c r="AS26" s="42">
        <v>3.64</v>
      </c>
      <c r="AU26" s="43">
        <v>-3.64</v>
      </c>
    </row>
    <row r="27" spans="1:47" x14ac:dyDescent="0.55000000000000004">
      <c r="A27" s="156">
        <v>2309</v>
      </c>
      <c r="B27" s="157">
        <v>3.45</v>
      </c>
      <c r="C27" s="157">
        <v>13.4</v>
      </c>
      <c r="D27" s="157">
        <v>26.8</v>
      </c>
      <c r="E27" s="157">
        <v>53.6</v>
      </c>
      <c r="F27" s="157">
        <v>80.400000000000006</v>
      </c>
      <c r="G27" s="157">
        <v>134</v>
      </c>
      <c r="H27" s="157">
        <v>134</v>
      </c>
      <c r="I27" s="157">
        <v>40.020000000000003</v>
      </c>
      <c r="J27" s="157">
        <v>80.05</v>
      </c>
      <c r="K27" s="157">
        <v>80.05</v>
      </c>
      <c r="L27" s="157">
        <v>1.08</v>
      </c>
      <c r="M27" s="157">
        <v>2.16</v>
      </c>
      <c r="N27" s="157">
        <v>2.16</v>
      </c>
      <c r="O27" s="157">
        <v>21.6</v>
      </c>
      <c r="P27" s="157">
        <v>21.6</v>
      </c>
      <c r="Q27" s="157">
        <v>11.35</v>
      </c>
      <c r="R27" s="157">
        <v>22.7</v>
      </c>
      <c r="S27" s="158" t="s">
        <v>142</v>
      </c>
      <c r="T27" s="156">
        <v>2309</v>
      </c>
      <c r="U27" s="169">
        <v>-7</v>
      </c>
      <c r="V27" s="170">
        <v>3.25</v>
      </c>
      <c r="W27" s="158">
        <v>-1.87</v>
      </c>
      <c r="X27" s="158">
        <v>-7.26</v>
      </c>
      <c r="Y27" s="158">
        <v>-14.53</v>
      </c>
      <c r="Z27" s="158">
        <v>-29.06</v>
      </c>
      <c r="AA27" s="158">
        <v>-43.59</v>
      </c>
      <c r="AB27" s="158">
        <v>-72.650000000000006</v>
      </c>
      <c r="AC27" s="158">
        <v>-72.650000000000006</v>
      </c>
      <c r="AD27" s="158">
        <v>-21.69</v>
      </c>
      <c r="AE27" s="158">
        <v>-43.38</v>
      </c>
      <c r="AF27" s="158">
        <v>-43.38</v>
      </c>
      <c r="AG27" s="158">
        <v>-0.57999999999999996</v>
      </c>
      <c r="AH27" s="158">
        <v>-1.18</v>
      </c>
      <c r="AI27" s="158">
        <v>-1.18</v>
      </c>
      <c r="AJ27" s="158">
        <v>-11.71</v>
      </c>
      <c r="AK27" s="158">
        <v>-11.71</v>
      </c>
      <c r="AL27" s="158">
        <v>-12.3</v>
      </c>
      <c r="AM27" s="158">
        <v>-187.06</v>
      </c>
      <c r="AP27" s="38">
        <v>2106</v>
      </c>
      <c r="AQ27" s="39">
        <v>10</v>
      </c>
      <c r="AR27" s="39" t="s">
        <v>141</v>
      </c>
      <c r="AS27" s="42">
        <v>3.29</v>
      </c>
      <c r="AU27" s="43">
        <v>-3.29</v>
      </c>
    </row>
    <row r="28" spans="1:47" x14ac:dyDescent="0.55000000000000004">
      <c r="A28" s="156">
        <v>2310</v>
      </c>
      <c r="B28" s="157">
        <v>3.45</v>
      </c>
      <c r="C28" s="157">
        <v>13.4</v>
      </c>
      <c r="D28" s="157">
        <v>26.8</v>
      </c>
      <c r="E28" s="157">
        <v>53.6</v>
      </c>
      <c r="F28" s="157">
        <v>80.400000000000006</v>
      </c>
      <c r="G28" s="157">
        <v>134</v>
      </c>
      <c r="H28" s="157">
        <v>134</v>
      </c>
      <c r="I28" s="157">
        <v>40.020000000000003</v>
      </c>
      <c r="J28" s="157">
        <v>80.05</v>
      </c>
      <c r="K28" s="157">
        <v>80.05</v>
      </c>
      <c r="L28" s="157">
        <v>1.08</v>
      </c>
      <c r="M28" s="157">
        <v>2.16</v>
      </c>
      <c r="N28" s="157">
        <v>2.16</v>
      </c>
      <c r="O28" s="157">
        <v>21.6</v>
      </c>
      <c r="P28" s="157">
        <v>21.6</v>
      </c>
      <c r="Q28" s="157">
        <v>11.35</v>
      </c>
      <c r="R28" s="157">
        <v>22.7</v>
      </c>
      <c r="S28" s="158" t="s">
        <v>142</v>
      </c>
      <c r="T28" s="156">
        <v>2310</v>
      </c>
      <c r="U28" s="171">
        <v>-3.5</v>
      </c>
      <c r="V28" s="170">
        <v>3.25</v>
      </c>
      <c r="W28" s="158">
        <v>-1.87</v>
      </c>
      <c r="X28" s="158">
        <v>-7.26</v>
      </c>
      <c r="Y28" s="158">
        <v>-14.53</v>
      </c>
      <c r="Z28" s="158">
        <v>-29.06</v>
      </c>
      <c r="AA28" s="158">
        <v>-43.59</v>
      </c>
      <c r="AB28" s="158">
        <v>-72.650000000000006</v>
      </c>
      <c r="AC28" s="158">
        <v>-72.650000000000006</v>
      </c>
      <c r="AD28" s="158">
        <v>-21.69</v>
      </c>
      <c r="AE28" s="158">
        <v>-43.38</v>
      </c>
      <c r="AF28" s="158">
        <v>-43.38</v>
      </c>
      <c r="AG28" s="158">
        <v>-0.57999999999999996</v>
      </c>
      <c r="AH28" s="158">
        <v>-1.18</v>
      </c>
      <c r="AI28" s="158">
        <v>-1.18</v>
      </c>
      <c r="AJ28" s="158">
        <v>-11.71</v>
      </c>
      <c r="AK28" s="158">
        <v>-11.71</v>
      </c>
      <c r="AL28" s="158">
        <v>-12.3</v>
      </c>
      <c r="AM28" s="158">
        <v>-187.06</v>
      </c>
      <c r="AP28" s="38">
        <v>2107</v>
      </c>
      <c r="AQ28" s="39">
        <v>10</v>
      </c>
      <c r="AR28" s="39" t="s">
        <v>141</v>
      </c>
      <c r="AS28" s="42">
        <v>3.06</v>
      </c>
      <c r="AU28" s="43">
        <v>-3.06</v>
      </c>
    </row>
    <row r="29" spans="1:47" x14ac:dyDescent="0.55000000000000004">
      <c r="A29" s="156">
        <v>2311</v>
      </c>
      <c r="B29" s="157">
        <v>3.45</v>
      </c>
      <c r="C29" s="157">
        <v>13.4</v>
      </c>
      <c r="D29" s="157">
        <v>26.8</v>
      </c>
      <c r="E29" s="157">
        <v>53.6</v>
      </c>
      <c r="F29" s="157">
        <v>80.400000000000006</v>
      </c>
      <c r="G29" s="157">
        <v>134</v>
      </c>
      <c r="H29" s="157">
        <v>134</v>
      </c>
      <c r="I29" s="157">
        <v>40.020000000000003</v>
      </c>
      <c r="J29" s="157">
        <v>80.05</v>
      </c>
      <c r="K29" s="157">
        <v>80.05</v>
      </c>
      <c r="L29" s="157">
        <v>1.08</v>
      </c>
      <c r="M29" s="157">
        <v>2.16</v>
      </c>
      <c r="N29" s="157">
        <v>2.16</v>
      </c>
      <c r="O29" s="157">
        <v>21.6</v>
      </c>
      <c r="P29" s="157">
        <v>21.6</v>
      </c>
      <c r="Q29" s="157">
        <v>11.35</v>
      </c>
      <c r="R29" s="157">
        <v>22.7</v>
      </c>
      <c r="S29" s="158" t="s">
        <v>142</v>
      </c>
      <c r="T29" s="156">
        <v>2311</v>
      </c>
      <c r="U29" s="170">
        <v>-3.5</v>
      </c>
      <c r="V29" s="170">
        <v>3.25</v>
      </c>
      <c r="W29" s="158">
        <v>-1.87</v>
      </c>
      <c r="X29" s="158">
        <v>-7.26</v>
      </c>
      <c r="Y29" s="158">
        <v>-14.53</v>
      </c>
      <c r="Z29" s="158">
        <v>-29.06</v>
      </c>
      <c r="AA29" s="158">
        <v>-43.59</v>
      </c>
      <c r="AB29" s="158">
        <v>-72.650000000000006</v>
      </c>
      <c r="AC29" s="158">
        <v>-72.650000000000006</v>
      </c>
      <c r="AD29" s="158">
        <v>-21.69</v>
      </c>
      <c r="AE29" s="158">
        <v>-43.38</v>
      </c>
      <c r="AF29" s="158">
        <v>-43.38</v>
      </c>
      <c r="AG29" s="158">
        <v>-0.57999999999999996</v>
      </c>
      <c r="AH29" s="158">
        <v>-1.18</v>
      </c>
      <c r="AI29" s="158">
        <v>-1.18</v>
      </c>
      <c r="AJ29" s="158">
        <v>-11.71</v>
      </c>
      <c r="AK29" s="158">
        <v>-11.71</v>
      </c>
      <c r="AL29" s="158">
        <v>-12.3</v>
      </c>
      <c r="AM29" s="158">
        <v>-187.06</v>
      </c>
      <c r="AP29" s="38">
        <v>2108</v>
      </c>
      <c r="AQ29" s="39">
        <v>10</v>
      </c>
      <c r="AR29" s="39" t="s">
        <v>141</v>
      </c>
      <c r="AS29" s="42">
        <v>3.11</v>
      </c>
      <c r="AU29" s="43">
        <v>-3.11</v>
      </c>
    </row>
    <row r="30" spans="1:47" x14ac:dyDescent="0.55000000000000004">
      <c r="A30" s="156">
        <v>2312</v>
      </c>
      <c r="B30" s="157">
        <v>3.45</v>
      </c>
      <c r="C30" s="157">
        <v>13.4</v>
      </c>
      <c r="D30" s="157">
        <v>26.8</v>
      </c>
      <c r="E30" s="157">
        <v>53.6</v>
      </c>
      <c r="F30" s="157">
        <v>80.400000000000006</v>
      </c>
      <c r="G30" s="157">
        <v>134</v>
      </c>
      <c r="H30" s="157">
        <v>134</v>
      </c>
      <c r="I30" s="157">
        <v>40.020000000000003</v>
      </c>
      <c r="J30" s="157">
        <v>80.05</v>
      </c>
      <c r="K30" s="157">
        <v>80.05</v>
      </c>
      <c r="L30" s="157">
        <v>1.08</v>
      </c>
      <c r="M30" s="157">
        <v>2.16</v>
      </c>
      <c r="N30" s="157">
        <v>2.16</v>
      </c>
      <c r="O30" s="157">
        <v>21.6</v>
      </c>
      <c r="P30" s="157">
        <v>21.6</v>
      </c>
      <c r="Q30" s="157">
        <v>11.35</v>
      </c>
      <c r="R30" s="157">
        <v>22.7</v>
      </c>
      <c r="S30" s="158" t="s">
        <v>142</v>
      </c>
      <c r="T30" s="156">
        <v>2312</v>
      </c>
      <c r="U30" s="170">
        <v>-3.5</v>
      </c>
      <c r="V30" s="170">
        <v>3.25</v>
      </c>
      <c r="W30" s="158">
        <v>-1.87</v>
      </c>
      <c r="X30" s="158">
        <v>-7.26</v>
      </c>
      <c r="Y30" s="158">
        <v>-14.53</v>
      </c>
      <c r="Z30" s="158">
        <v>-29.06</v>
      </c>
      <c r="AA30" s="158">
        <v>-43.59</v>
      </c>
      <c r="AB30" s="158">
        <v>-72.650000000000006</v>
      </c>
      <c r="AC30" s="158">
        <v>-72.650000000000006</v>
      </c>
      <c r="AD30" s="158">
        <v>-21.69</v>
      </c>
      <c r="AE30" s="158">
        <v>-43.38</v>
      </c>
      <c r="AF30" s="158">
        <v>-43.38</v>
      </c>
      <c r="AG30" s="158">
        <v>-0.57999999999999996</v>
      </c>
      <c r="AH30" s="158">
        <v>-1.18</v>
      </c>
      <c r="AI30" s="158">
        <v>-1.18</v>
      </c>
      <c r="AJ30" s="158">
        <v>-11.71</v>
      </c>
      <c r="AK30" s="158">
        <v>-11.71</v>
      </c>
      <c r="AL30" s="158">
        <v>-12.3</v>
      </c>
      <c r="AM30" s="158">
        <v>-187.06</v>
      </c>
      <c r="AP30" s="38">
        <v>2109</v>
      </c>
      <c r="AQ30" s="39">
        <v>10</v>
      </c>
      <c r="AR30" s="39" t="s">
        <v>141</v>
      </c>
      <c r="AS30" s="42">
        <v>2.58</v>
      </c>
      <c r="AU30" s="43">
        <v>-2.58</v>
      </c>
    </row>
    <row r="31" spans="1:47" x14ac:dyDescent="0.55000000000000004">
      <c r="A31" s="156">
        <v>2401</v>
      </c>
      <c r="B31" s="157">
        <v>3.45</v>
      </c>
      <c r="C31" s="157">
        <v>13.4</v>
      </c>
      <c r="D31" s="157">
        <v>26.8</v>
      </c>
      <c r="E31" s="157">
        <v>53.6</v>
      </c>
      <c r="F31" s="157">
        <v>80.400000000000006</v>
      </c>
      <c r="G31" s="157">
        <v>134</v>
      </c>
      <c r="H31" s="157">
        <v>134</v>
      </c>
      <c r="I31" s="157">
        <v>40.020000000000003</v>
      </c>
      <c r="J31" s="157">
        <v>80.05</v>
      </c>
      <c r="K31" s="157">
        <v>80.05</v>
      </c>
      <c r="L31" s="157">
        <v>1.08</v>
      </c>
      <c r="M31" s="157">
        <v>2.16</v>
      </c>
      <c r="N31" s="157">
        <v>2.16</v>
      </c>
      <c r="O31" s="157">
        <v>21.6</v>
      </c>
      <c r="P31" s="157">
        <v>21.6</v>
      </c>
      <c r="Q31" s="157">
        <v>11.35</v>
      </c>
      <c r="R31" s="157">
        <v>22.7</v>
      </c>
      <c r="S31" s="158" t="s">
        <v>142</v>
      </c>
      <c r="T31" s="156">
        <v>2401</v>
      </c>
      <c r="U31" s="170">
        <v>-3.5</v>
      </c>
      <c r="V31" s="170">
        <v>3.25</v>
      </c>
      <c r="W31" s="158">
        <v>-1.87</v>
      </c>
      <c r="X31" s="158">
        <v>-7.26</v>
      </c>
      <c r="Y31" s="158">
        <v>-14.53</v>
      </c>
      <c r="Z31" s="158">
        <v>-29.06</v>
      </c>
      <c r="AA31" s="158">
        <v>-43.59</v>
      </c>
      <c r="AB31" s="158">
        <v>-72.650000000000006</v>
      </c>
      <c r="AC31" s="158">
        <v>-72.650000000000006</v>
      </c>
      <c r="AD31" s="158">
        <v>-21.69</v>
      </c>
      <c r="AE31" s="158">
        <v>-43.38</v>
      </c>
      <c r="AF31" s="158">
        <v>-43.38</v>
      </c>
      <c r="AG31" s="158">
        <v>-0.57999999999999996</v>
      </c>
      <c r="AH31" s="158">
        <v>-1.18</v>
      </c>
      <c r="AI31" s="158">
        <v>-1.18</v>
      </c>
      <c r="AJ31" s="158">
        <v>-11.71</v>
      </c>
      <c r="AK31" s="158">
        <v>-11.71</v>
      </c>
      <c r="AL31" s="158">
        <v>-12.3</v>
      </c>
      <c r="AM31" s="158">
        <v>-187.06</v>
      </c>
      <c r="AP31" s="38">
        <v>2110</v>
      </c>
      <c r="AQ31" s="39">
        <v>10</v>
      </c>
      <c r="AR31" s="39" t="s">
        <v>141</v>
      </c>
      <c r="AS31" s="42">
        <v>2.04</v>
      </c>
      <c r="AU31" s="43">
        <v>-2.04</v>
      </c>
    </row>
    <row r="32" spans="1:47" x14ac:dyDescent="0.55000000000000004">
      <c r="A32" s="156">
        <v>2402</v>
      </c>
      <c r="B32" s="157">
        <v>3.45</v>
      </c>
      <c r="C32" s="157">
        <v>13.4</v>
      </c>
      <c r="D32" s="157">
        <v>26.8</v>
      </c>
      <c r="E32" s="157">
        <v>53.6</v>
      </c>
      <c r="F32" s="157">
        <v>80.400000000000006</v>
      </c>
      <c r="G32" s="157">
        <v>134</v>
      </c>
      <c r="H32" s="157">
        <v>134</v>
      </c>
      <c r="I32" s="157">
        <v>40.020000000000003</v>
      </c>
      <c r="J32" s="157">
        <v>80.05</v>
      </c>
      <c r="K32" s="157">
        <v>80.05</v>
      </c>
      <c r="L32" s="157">
        <v>1.08</v>
      </c>
      <c r="M32" s="157">
        <v>2.16</v>
      </c>
      <c r="N32" s="157">
        <v>2.16</v>
      </c>
      <c r="O32" s="157">
        <v>21.6</v>
      </c>
      <c r="P32" s="157">
        <v>21.6</v>
      </c>
      <c r="Q32" s="157">
        <v>11.35</v>
      </c>
      <c r="R32" s="157">
        <v>22.7</v>
      </c>
      <c r="S32" s="158" t="s">
        <v>142</v>
      </c>
      <c r="T32" s="156">
        <v>2402</v>
      </c>
      <c r="U32" s="170">
        <v>-3.5</v>
      </c>
      <c r="V32" s="170">
        <v>3.25</v>
      </c>
      <c r="W32" s="158">
        <v>-1.87</v>
      </c>
      <c r="X32" s="158">
        <v>-7.26</v>
      </c>
      <c r="Y32" s="158">
        <v>-14.53</v>
      </c>
      <c r="Z32" s="158">
        <v>-29.06</v>
      </c>
      <c r="AA32" s="158">
        <v>-43.59</v>
      </c>
      <c r="AB32" s="158">
        <v>-72.650000000000006</v>
      </c>
      <c r="AC32" s="158">
        <v>-72.650000000000006</v>
      </c>
      <c r="AD32" s="158">
        <v>-21.69</v>
      </c>
      <c r="AE32" s="158">
        <v>-43.38</v>
      </c>
      <c r="AF32" s="158">
        <v>-43.38</v>
      </c>
      <c r="AG32" s="158">
        <v>-0.57999999999999996</v>
      </c>
      <c r="AH32" s="158">
        <v>-1.18</v>
      </c>
      <c r="AI32" s="158">
        <v>-1.18</v>
      </c>
      <c r="AJ32" s="158">
        <v>-11.71</v>
      </c>
      <c r="AK32" s="158">
        <v>-11.71</v>
      </c>
      <c r="AL32" s="158">
        <v>-12.3</v>
      </c>
      <c r="AM32" s="158">
        <v>-187.06</v>
      </c>
      <c r="AP32" s="38">
        <v>2111</v>
      </c>
      <c r="AQ32" s="39">
        <v>10</v>
      </c>
      <c r="AR32" s="39" t="s">
        <v>141</v>
      </c>
      <c r="AS32" s="42">
        <v>1.53</v>
      </c>
      <c r="AU32" s="43">
        <v>-1.53</v>
      </c>
    </row>
    <row r="33" spans="1:47" x14ac:dyDescent="0.55000000000000004">
      <c r="A33" s="156">
        <v>2403</v>
      </c>
      <c r="B33" s="157">
        <v>3.45</v>
      </c>
      <c r="C33" s="157">
        <v>13.4</v>
      </c>
      <c r="D33" s="157">
        <v>26.8</v>
      </c>
      <c r="E33" s="157">
        <v>53.6</v>
      </c>
      <c r="F33" s="157">
        <v>80.400000000000006</v>
      </c>
      <c r="G33" s="157">
        <v>134</v>
      </c>
      <c r="H33" s="157">
        <v>134</v>
      </c>
      <c r="I33" s="157">
        <v>40.020000000000003</v>
      </c>
      <c r="J33" s="157">
        <v>80.05</v>
      </c>
      <c r="K33" s="157">
        <v>80.05</v>
      </c>
      <c r="L33" s="157">
        <v>1.08</v>
      </c>
      <c r="M33" s="157">
        <v>2.16</v>
      </c>
      <c r="N33" s="157">
        <v>2.16</v>
      </c>
      <c r="O33" s="157">
        <v>21.6</v>
      </c>
      <c r="P33" s="157">
        <v>21.6</v>
      </c>
      <c r="Q33" s="157">
        <v>11.35</v>
      </c>
      <c r="R33" s="157">
        <v>22.7</v>
      </c>
      <c r="S33" s="158" t="s">
        <v>142</v>
      </c>
      <c r="T33" s="156">
        <v>2403</v>
      </c>
      <c r="U33" s="170">
        <v>-3.5</v>
      </c>
      <c r="V33" s="170">
        <v>3.25</v>
      </c>
      <c r="W33" s="158">
        <v>-1.87</v>
      </c>
      <c r="X33" s="158">
        <v>-7.26</v>
      </c>
      <c r="Y33" s="158">
        <v>-14.53</v>
      </c>
      <c r="Z33" s="158">
        <v>-29.06</v>
      </c>
      <c r="AA33" s="158">
        <v>-43.59</v>
      </c>
      <c r="AB33" s="158">
        <v>-72.650000000000006</v>
      </c>
      <c r="AC33" s="158">
        <v>-72.650000000000006</v>
      </c>
      <c r="AD33" s="158">
        <v>-21.69</v>
      </c>
      <c r="AE33" s="158">
        <v>-43.38</v>
      </c>
      <c r="AF33" s="158">
        <v>-43.38</v>
      </c>
      <c r="AG33" s="158">
        <v>-0.57999999999999996</v>
      </c>
      <c r="AH33" s="158">
        <v>-1.18</v>
      </c>
      <c r="AI33" s="158">
        <v>-1.18</v>
      </c>
      <c r="AJ33" s="158">
        <v>-11.71</v>
      </c>
      <c r="AK33" s="158">
        <v>-11.71</v>
      </c>
      <c r="AL33" s="158">
        <v>-12.3</v>
      </c>
      <c r="AM33" s="158">
        <v>-187.06</v>
      </c>
      <c r="AP33" s="38">
        <v>2112</v>
      </c>
      <c r="AQ33" s="39">
        <v>10</v>
      </c>
      <c r="AR33" s="39" t="s">
        <v>141</v>
      </c>
      <c r="AS33" s="42">
        <v>1.0900000000000001</v>
      </c>
      <c r="AU33" s="43">
        <v>-1.0900000000000001</v>
      </c>
    </row>
    <row r="34" spans="1:47" x14ac:dyDescent="0.55000000000000004">
      <c r="A34" s="156">
        <v>2404</v>
      </c>
      <c r="B34" s="157">
        <v>3.45</v>
      </c>
      <c r="C34" s="157">
        <v>13.4</v>
      </c>
      <c r="D34" s="157">
        <v>26.8</v>
      </c>
      <c r="E34" s="157">
        <v>53.6</v>
      </c>
      <c r="F34" s="157">
        <v>80.400000000000006</v>
      </c>
      <c r="G34" s="157">
        <v>134</v>
      </c>
      <c r="H34" s="157">
        <v>134</v>
      </c>
      <c r="I34" s="157">
        <v>40.020000000000003</v>
      </c>
      <c r="J34" s="157">
        <v>80.05</v>
      </c>
      <c r="K34" s="157">
        <v>80.05</v>
      </c>
      <c r="L34" s="157">
        <v>1.08</v>
      </c>
      <c r="M34" s="157">
        <v>2.16</v>
      </c>
      <c r="N34" s="157">
        <v>2.16</v>
      </c>
      <c r="O34" s="157">
        <v>21.6</v>
      </c>
      <c r="P34" s="157">
        <v>21.6</v>
      </c>
      <c r="Q34" s="157">
        <v>11.35</v>
      </c>
      <c r="R34" s="157">
        <v>22.7</v>
      </c>
      <c r="S34" s="158" t="s">
        <v>142</v>
      </c>
      <c r="T34" s="156">
        <v>2404</v>
      </c>
      <c r="U34" s="170">
        <v>-3.5</v>
      </c>
      <c r="V34" s="170">
        <v>3.25</v>
      </c>
      <c r="W34" s="158">
        <v>-1.87</v>
      </c>
      <c r="X34" s="158">
        <v>-7.26</v>
      </c>
      <c r="Y34" s="158">
        <v>-14.53</v>
      </c>
      <c r="Z34" s="158">
        <v>-29.06</v>
      </c>
      <c r="AA34" s="158">
        <v>-43.59</v>
      </c>
      <c r="AB34" s="158">
        <v>-72.650000000000006</v>
      </c>
      <c r="AC34" s="158">
        <v>-72.650000000000006</v>
      </c>
      <c r="AD34" s="158">
        <v>-21.69</v>
      </c>
      <c r="AE34" s="158">
        <v>-43.38</v>
      </c>
      <c r="AF34" s="158">
        <v>-43.38</v>
      </c>
      <c r="AG34" s="158">
        <v>-0.57999999999999996</v>
      </c>
      <c r="AH34" s="158">
        <v>-1.18</v>
      </c>
      <c r="AI34" s="158">
        <v>-1.18</v>
      </c>
      <c r="AJ34" s="158">
        <v>-11.71</v>
      </c>
      <c r="AK34" s="158">
        <v>-11.71</v>
      </c>
      <c r="AL34" s="158">
        <v>-12.3</v>
      </c>
      <c r="AM34" s="158">
        <v>-187.06</v>
      </c>
      <c r="AP34" s="38">
        <v>2201</v>
      </c>
      <c r="AQ34" s="39">
        <v>10</v>
      </c>
      <c r="AR34" s="39" t="s">
        <v>141</v>
      </c>
      <c r="AS34" s="42">
        <v>0.53</v>
      </c>
      <c r="AU34" s="43">
        <v>-0.53</v>
      </c>
    </row>
    <row r="35" spans="1:47" x14ac:dyDescent="0.55000000000000004">
      <c r="AR35" s="39"/>
    </row>
  </sheetData>
  <mergeCells count="54">
    <mergeCell ref="V2:V6"/>
    <mergeCell ref="A2:A6"/>
    <mergeCell ref="B2:B6"/>
    <mergeCell ref="C2:K2"/>
    <mergeCell ref="L2:P2"/>
    <mergeCell ref="Q2:R2"/>
    <mergeCell ref="H4:H6"/>
    <mergeCell ref="I4:I6"/>
    <mergeCell ref="J4:J6"/>
    <mergeCell ref="K4:K6"/>
    <mergeCell ref="C3:H3"/>
    <mergeCell ref="I3:K3"/>
    <mergeCell ref="L3:P3"/>
    <mergeCell ref="Q3:R3"/>
    <mergeCell ref="P4:P6"/>
    <mergeCell ref="C4:C6"/>
    <mergeCell ref="D4:D6"/>
    <mergeCell ref="T2:T6"/>
    <mergeCell ref="L4:L6"/>
    <mergeCell ref="M4:M6"/>
    <mergeCell ref="N4:N6"/>
    <mergeCell ref="O4:O6"/>
    <mergeCell ref="Q4:Q6"/>
    <mergeCell ref="E4:E6"/>
    <mergeCell ref="F4:F6"/>
    <mergeCell ref="G4:G6"/>
    <mergeCell ref="AD4:AD6"/>
    <mergeCell ref="AE4:AE6"/>
    <mergeCell ref="S3:S6"/>
    <mergeCell ref="R4:R6"/>
    <mergeCell ref="X4:X6"/>
    <mergeCell ref="Y4:Y6"/>
    <mergeCell ref="Z4:Z6"/>
    <mergeCell ref="X3:AC3"/>
    <mergeCell ref="AD3:AF3"/>
    <mergeCell ref="W2:W6"/>
    <mergeCell ref="AF4:AF6"/>
    <mergeCell ref="X2:AF2"/>
    <mergeCell ref="AA4:AA6"/>
    <mergeCell ref="AB4:AB6"/>
    <mergeCell ref="AC4:AC6"/>
    <mergeCell ref="U2:U6"/>
    <mergeCell ref="AW2:AX2"/>
    <mergeCell ref="AY3:AY4"/>
    <mergeCell ref="AY5:AY6"/>
    <mergeCell ref="AG4:AG6"/>
    <mergeCell ref="AH4:AH6"/>
    <mergeCell ref="AI4:AI6"/>
    <mergeCell ref="AJ4:AJ6"/>
    <mergeCell ref="AK4:AK6"/>
    <mergeCell ref="AL4:AL6"/>
    <mergeCell ref="AM3:AM6"/>
    <mergeCell ref="AG2:AK2"/>
    <mergeCell ref="AG3:AK3"/>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4A6D-58D7-43E9-819D-9CC2F4BB9A27}">
  <dimension ref="A1:AW60"/>
  <sheetViews>
    <sheetView showGridLines="0" showRowColHeaders="0" zoomScale="130" zoomScaleNormal="130" zoomScaleSheetLayoutView="100" workbookViewId="0">
      <selection activeCell="AQ15" sqref="AQ15"/>
    </sheetView>
  </sheetViews>
  <sheetFormatPr defaultColWidth="0" defaultRowHeight="18" zeroHeight="1" x14ac:dyDescent="0.55000000000000004"/>
  <cols>
    <col min="1" max="46" width="2.1640625" style="181" customWidth="1"/>
    <col min="47" max="49" width="2.1640625" style="181" hidden="1" customWidth="1"/>
    <col min="50" max="16384" width="2.1640625" style="181" hidden="1"/>
  </cols>
  <sheetData>
    <row r="1" spans="1:49" ht="18.649999999999999" customHeight="1" x14ac:dyDescent="0.55000000000000004">
      <c r="A1" s="179"/>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80"/>
      <c r="AP1" s="180"/>
      <c r="AQ1" s="180"/>
      <c r="AR1" s="180"/>
      <c r="AS1" s="180"/>
      <c r="AT1" s="180"/>
      <c r="AU1" s="180"/>
      <c r="AV1" s="180"/>
      <c r="AW1" s="180"/>
    </row>
    <row r="2" spans="1:49" ht="18.649999999999999" customHeight="1" x14ac:dyDescent="0.55000000000000004">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80"/>
      <c r="AP2" s="180"/>
      <c r="AQ2" s="180"/>
      <c r="AR2" s="180"/>
      <c r="AS2" s="180"/>
      <c r="AT2" s="180"/>
      <c r="AU2" s="180"/>
      <c r="AV2" s="180"/>
      <c r="AW2" s="180"/>
    </row>
    <row r="3" spans="1:49" ht="18.649999999999999" customHeight="1" x14ac:dyDescent="0.55000000000000004">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80"/>
      <c r="AP3" s="180"/>
      <c r="AQ3" s="180"/>
      <c r="AR3" s="180"/>
      <c r="AS3" s="180"/>
      <c r="AT3" s="180"/>
      <c r="AU3" s="180"/>
      <c r="AV3" s="180"/>
      <c r="AW3" s="180"/>
    </row>
    <row r="4" spans="1:49" ht="18.649999999999999" customHeight="1" x14ac:dyDescent="0.55000000000000004">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80"/>
      <c r="AP4" s="180"/>
      <c r="AQ4" s="180"/>
      <c r="AR4" s="180"/>
      <c r="AS4" s="180"/>
      <c r="AT4" s="180"/>
      <c r="AU4" s="180"/>
      <c r="AV4" s="180"/>
      <c r="AW4" s="180"/>
    </row>
    <row r="5" spans="1:49" x14ac:dyDescent="0.55000000000000004">
      <c r="A5" s="179"/>
      <c r="B5" s="179"/>
      <c r="C5" s="179"/>
      <c r="D5" s="179"/>
      <c r="E5" s="179"/>
      <c r="F5" s="179"/>
      <c r="G5" s="179"/>
      <c r="H5" s="179"/>
      <c r="I5" s="179"/>
      <c r="J5" s="179"/>
      <c r="K5" s="179"/>
      <c r="L5" s="179"/>
      <c r="M5" s="179"/>
      <c r="N5" s="179"/>
      <c r="O5" s="179"/>
      <c r="P5" s="179"/>
      <c r="Q5" s="179"/>
    </row>
    <row r="6" spans="1:49" x14ac:dyDescent="0.55000000000000004">
      <c r="A6" s="179"/>
      <c r="B6" s="179"/>
      <c r="C6" s="179" t="s">
        <v>255</v>
      </c>
      <c r="D6" s="179" t="s">
        <v>307</v>
      </c>
      <c r="E6" s="180"/>
      <c r="F6" s="179"/>
      <c r="G6" s="179"/>
      <c r="H6" s="179"/>
      <c r="I6" s="179"/>
      <c r="J6" s="179"/>
      <c r="K6" s="179"/>
      <c r="L6" s="179"/>
      <c r="M6" s="179"/>
      <c r="N6" s="179"/>
      <c r="O6" s="179"/>
      <c r="P6" s="179"/>
      <c r="Q6" s="179"/>
    </row>
    <row r="7" spans="1:49" x14ac:dyDescent="0.55000000000000004">
      <c r="A7" s="179"/>
      <c r="B7" s="179"/>
      <c r="C7" s="179"/>
      <c r="D7" s="179"/>
      <c r="E7" s="180"/>
      <c r="F7" s="179"/>
      <c r="G7" s="179"/>
      <c r="H7" s="179"/>
      <c r="I7" s="179"/>
      <c r="J7" s="179"/>
      <c r="K7" s="179"/>
      <c r="L7" s="179"/>
      <c r="M7" s="179"/>
      <c r="N7" s="179"/>
      <c r="O7" s="179"/>
      <c r="P7" s="179"/>
      <c r="Q7" s="179"/>
    </row>
    <row r="8" spans="1:49" s="193" customFormat="1" x14ac:dyDescent="0.55000000000000004">
      <c r="A8" s="190"/>
      <c r="B8" s="190"/>
      <c r="C8" s="190"/>
      <c r="D8" s="190"/>
      <c r="E8" s="190" t="s">
        <v>306</v>
      </c>
      <c r="F8" s="191"/>
      <c r="G8" s="191"/>
      <c r="H8" s="190"/>
      <c r="I8" s="190"/>
      <c r="J8" s="190"/>
      <c r="K8" s="190"/>
      <c r="L8" s="192"/>
      <c r="M8" s="190"/>
      <c r="N8" s="190"/>
      <c r="O8" s="190"/>
      <c r="P8" s="190"/>
      <c r="Q8" s="190"/>
    </row>
    <row r="9" spans="1:49" s="193" customFormat="1" x14ac:dyDescent="0.55000000000000004">
      <c r="A9" s="190"/>
      <c r="B9" s="190"/>
      <c r="C9" s="190"/>
      <c r="D9" s="190"/>
      <c r="E9" s="190" t="s">
        <v>302</v>
      </c>
      <c r="F9" s="194"/>
      <c r="G9" s="190"/>
      <c r="H9" s="191"/>
      <c r="I9" s="190"/>
      <c r="J9" s="190"/>
      <c r="K9" s="190"/>
      <c r="L9" s="192"/>
      <c r="M9" s="190"/>
      <c r="N9" s="190"/>
      <c r="O9" s="190"/>
      <c r="P9" s="190"/>
      <c r="Q9" s="190"/>
    </row>
    <row r="10" spans="1:49" x14ac:dyDescent="0.55000000000000004">
      <c r="A10" s="179"/>
      <c r="B10" s="179"/>
      <c r="C10" s="179" t="s">
        <v>303</v>
      </c>
      <c r="D10" s="179"/>
      <c r="E10" s="179"/>
      <c r="F10" s="179"/>
      <c r="G10" s="179"/>
      <c r="H10" s="179"/>
      <c r="I10" s="179"/>
      <c r="J10" s="179"/>
      <c r="K10" s="179"/>
      <c r="L10" s="179"/>
      <c r="M10" s="179"/>
      <c r="N10" s="179"/>
      <c r="O10" s="179"/>
      <c r="P10" s="179"/>
      <c r="Q10" s="179"/>
      <c r="V10" s="179" t="s">
        <v>304</v>
      </c>
    </row>
    <row r="11" spans="1:49" x14ac:dyDescent="0.55000000000000004">
      <c r="A11" s="179"/>
      <c r="B11" s="179"/>
      <c r="C11" s="179"/>
      <c r="D11" s="179"/>
      <c r="E11" s="179"/>
      <c r="F11" s="179"/>
      <c r="G11" s="184"/>
      <c r="H11" s="184"/>
      <c r="I11" s="184"/>
      <c r="J11" s="184"/>
      <c r="K11" s="184"/>
      <c r="L11" s="184"/>
      <c r="M11" s="184"/>
      <c r="N11" s="184"/>
      <c r="O11" s="184"/>
      <c r="P11" s="184"/>
      <c r="Q11" s="184"/>
    </row>
    <row r="12" spans="1:49" x14ac:dyDescent="0.55000000000000004">
      <c r="A12" s="179"/>
      <c r="B12" s="179"/>
      <c r="C12" s="179"/>
      <c r="D12" s="179"/>
      <c r="E12" s="179"/>
      <c r="F12" s="179"/>
      <c r="G12" s="184"/>
      <c r="H12" s="185"/>
      <c r="I12" s="184"/>
      <c r="J12" s="184"/>
      <c r="K12" s="184"/>
      <c r="L12" s="184"/>
      <c r="M12" s="184"/>
      <c r="N12" s="184"/>
      <c r="O12" s="184"/>
      <c r="P12" s="184"/>
      <c r="Q12" s="184"/>
    </row>
    <row r="13" spans="1:49" x14ac:dyDescent="0.55000000000000004">
      <c r="A13" s="179"/>
      <c r="B13" s="179"/>
      <c r="C13" s="179"/>
      <c r="D13" s="179"/>
      <c r="E13" s="179"/>
      <c r="F13" s="179"/>
      <c r="G13" s="184"/>
      <c r="H13" s="185"/>
      <c r="I13" s="184"/>
      <c r="J13" s="184"/>
      <c r="K13" s="184"/>
      <c r="L13" s="184"/>
      <c r="M13" s="184"/>
      <c r="N13" s="184"/>
      <c r="O13" s="184"/>
      <c r="P13" s="184"/>
      <c r="Q13" s="184"/>
    </row>
    <row r="14" spans="1:49" x14ac:dyDescent="0.55000000000000004">
      <c r="A14" s="179"/>
      <c r="B14" s="179"/>
      <c r="C14" s="179"/>
      <c r="D14" s="179"/>
      <c r="E14" s="179"/>
      <c r="F14" s="179"/>
      <c r="G14" s="184"/>
      <c r="H14" s="185"/>
      <c r="I14" s="184"/>
      <c r="J14" s="184"/>
      <c r="K14" s="184"/>
      <c r="L14" s="184"/>
      <c r="M14" s="184"/>
      <c r="N14" s="184"/>
      <c r="O14" s="184"/>
      <c r="P14" s="184"/>
      <c r="Q14" s="184"/>
    </row>
    <row r="15" spans="1:49" x14ac:dyDescent="0.55000000000000004">
      <c r="A15" s="179"/>
      <c r="B15" s="179"/>
      <c r="C15" s="179"/>
      <c r="D15" s="179"/>
      <c r="E15" s="179"/>
      <c r="F15" s="179"/>
      <c r="G15" s="184"/>
      <c r="H15" s="184"/>
      <c r="I15" s="184"/>
      <c r="J15" s="184"/>
      <c r="K15" s="184"/>
      <c r="L15" s="184"/>
      <c r="M15" s="184"/>
      <c r="N15" s="184"/>
      <c r="O15" s="186"/>
      <c r="P15" s="184"/>
      <c r="Q15" s="184"/>
    </row>
    <row r="16" spans="1:49" x14ac:dyDescent="0.55000000000000004">
      <c r="A16" s="179"/>
      <c r="B16" s="179"/>
      <c r="C16" s="179"/>
      <c r="D16" s="179"/>
      <c r="E16" s="179"/>
      <c r="F16" s="179"/>
      <c r="G16" s="184"/>
      <c r="H16" s="184"/>
      <c r="I16" s="184"/>
      <c r="J16" s="184"/>
      <c r="K16" s="184"/>
      <c r="L16" s="184"/>
      <c r="M16" s="184"/>
      <c r="N16" s="184"/>
      <c r="O16" s="184"/>
      <c r="P16" s="184"/>
      <c r="Q16" s="184"/>
    </row>
    <row r="17" spans="1:17" x14ac:dyDescent="0.55000000000000004">
      <c r="A17" s="179"/>
      <c r="B17" s="179"/>
      <c r="C17" s="179"/>
      <c r="D17" s="179"/>
      <c r="E17" s="179"/>
      <c r="F17" s="179"/>
      <c r="G17" s="184"/>
      <c r="H17" s="184"/>
      <c r="I17" s="184"/>
      <c r="J17" s="184"/>
      <c r="K17" s="184"/>
      <c r="L17" s="184"/>
      <c r="M17" s="184"/>
      <c r="N17" s="184"/>
      <c r="O17" s="184"/>
      <c r="P17" s="184"/>
      <c r="Q17" s="184"/>
    </row>
    <row r="18" spans="1:17" x14ac:dyDescent="0.55000000000000004">
      <c r="A18" s="179"/>
      <c r="B18" s="179"/>
      <c r="C18" s="179"/>
      <c r="D18" s="179"/>
      <c r="E18" s="179"/>
      <c r="F18" s="179"/>
      <c r="G18" s="184"/>
      <c r="H18" s="184"/>
      <c r="I18" s="184"/>
      <c r="J18" s="184"/>
      <c r="K18" s="184"/>
      <c r="L18" s="184"/>
      <c r="M18" s="184"/>
      <c r="N18" s="184"/>
      <c r="O18" s="184"/>
      <c r="P18" s="184"/>
      <c r="Q18" s="184"/>
    </row>
    <row r="19" spans="1:17" x14ac:dyDescent="0.55000000000000004">
      <c r="A19" s="179"/>
      <c r="B19" s="179"/>
      <c r="C19" s="179"/>
      <c r="D19" s="179"/>
      <c r="E19" s="179"/>
      <c r="F19" s="179"/>
      <c r="G19" s="184"/>
      <c r="H19" s="184"/>
      <c r="I19" s="184"/>
      <c r="J19" s="184"/>
      <c r="K19" s="184"/>
      <c r="L19" s="184"/>
      <c r="M19" s="184"/>
      <c r="N19" s="184"/>
      <c r="O19" s="184"/>
      <c r="P19" s="184"/>
      <c r="Q19" s="184"/>
    </row>
    <row r="20" spans="1:17" x14ac:dyDescent="0.55000000000000004">
      <c r="A20" s="179"/>
      <c r="B20" s="179"/>
      <c r="C20" s="179"/>
      <c r="D20" s="179"/>
      <c r="E20" s="179"/>
      <c r="F20" s="179"/>
      <c r="G20" s="184"/>
      <c r="H20" s="184"/>
      <c r="I20" s="184"/>
      <c r="J20" s="184"/>
      <c r="K20" s="184"/>
      <c r="L20" s="184"/>
      <c r="M20" s="184"/>
      <c r="N20" s="184"/>
      <c r="O20" s="184"/>
      <c r="P20" s="184"/>
      <c r="Q20" s="184"/>
    </row>
    <row r="21" spans="1:17" x14ac:dyDescent="0.55000000000000004">
      <c r="A21" s="179"/>
      <c r="B21" s="179"/>
      <c r="C21" s="179"/>
      <c r="D21" s="179"/>
      <c r="E21" s="179"/>
      <c r="F21" s="179"/>
      <c r="G21" s="184"/>
      <c r="H21" s="184"/>
      <c r="I21" s="184"/>
      <c r="J21" s="184"/>
      <c r="K21" s="184"/>
      <c r="L21" s="184"/>
      <c r="M21" s="184"/>
      <c r="N21" s="184"/>
      <c r="O21" s="184"/>
      <c r="P21" s="184"/>
      <c r="Q21" s="184"/>
    </row>
    <row r="22" spans="1:17" x14ac:dyDescent="0.35">
      <c r="A22" s="179"/>
      <c r="B22" s="179"/>
      <c r="C22" s="179"/>
      <c r="D22" s="179"/>
      <c r="E22" s="179"/>
      <c r="F22" s="179"/>
      <c r="G22" s="184"/>
      <c r="H22" s="187"/>
      <c r="I22" s="184"/>
      <c r="J22" s="184"/>
      <c r="K22" s="184"/>
      <c r="L22" s="184"/>
      <c r="M22" s="184"/>
      <c r="N22" s="184"/>
      <c r="O22" s="184"/>
      <c r="P22" s="184"/>
      <c r="Q22" s="184"/>
    </row>
    <row r="23" spans="1:17" x14ac:dyDescent="0.55000000000000004">
      <c r="A23" s="179"/>
      <c r="B23" s="179"/>
      <c r="C23" s="179"/>
      <c r="D23" s="179"/>
      <c r="E23" s="179"/>
      <c r="F23" s="179"/>
      <c r="G23" s="184"/>
      <c r="H23" s="184"/>
      <c r="I23" s="184"/>
      <c r="J23" s="184"/>
      <c r="K23" s="184"/>
      <c r="L23" s="184"/>
      <c r="M23" s="184"/>
      <c r="N23" s="184"/>
      <c r="O23" s="184"/>
      <c r="P23" s="184"/>
      <c r="Q23" s="184"/>
    </row>
    <row r="24" spans="1:17" x14ac:dyDescent="0.55000000000000004">
      <c r="A24" s="179"/>
      <c r="B24" s="179"/>
      <c r="C24" s="179"/>
      <c r="D24" s="179"/>
      <c r="E24" s="179"/>
      <c r="F24" s="179"/>
      <c r="G24" s="184"/>
      <c r="H24" s="184"/>
      <c r="I24" s="184"/>
      <c r="J24" s="184"/>
      <c r="K24" s="184"/>
      <c r="L24" s="184"/>
      <c r="M24" s="184"/>
      <c r="N24" s="184"/>
      <c r="O24" s="184"/>
      <c r="P24" s="184"/>
      <c r="Q24" s="184"/>
    </row>
    <row r="25" spans="1:17" x14ac:dyDescent="0.55000000000000004">
      <c r="A25" s="179"/>
      <c r="B25" s="179"/>
      <c r="C25" s="179"/>
      <c r="D25" s="179"/>
      <c r="E25" s="179"/>
      <c r="F25" s="179"/>
      <c r="G25" s="184"/>
      <c r="H25" s="184"/>
      <c r="I25" s="184"/>
      <c r="J25" s="184"/>
      <c r="K25" s="188"/>
      <c r="L25" s="184"/>
      <c r="M25" s="184"/>
      <c r="N25" s="184"/>
      <c r="O25" s="184"/>
      <c r="P25" s="184"/>
      <c r="Q25" s="184"/>
    </row>
    <row r="26" spans="1:17" x14ac:dyDescent="0.55000000000000004">
      <c r="A26" s="179"/>
      <c r="B26" s="179"/>
      <c r="C26" s="179"/>
      <c r="D26" s="179"/>
      <c r="E26" s="179"/>
      <c r="F26" s="179"/>
      <c r="G26" s="184"/>
      <c r="H26" s="184"/>
      <c r="I26" s="184"/>
      <c r="J26" s="184"/>
      <c r="K26" s="188"/>
      <c r="L26" s="184"/>
      <c r="M26" s="184"/>
      <c r="N26" s="184"/>
      <c r="O26" s="184"/>
      <c r="P26" s="184"/>
      <c r="Q26" s="184"/>
    </row>
    <row r="27" spans="1:17" x14ac:dyDescent="0.55000000000000004">
      <c r="A27" s="179"/>
      <c r="B27" s="179"/>
      <c r="C27" s="179" t="s">
        <v>305</v>
      </c>
      <c r="D27" s="179"/>
      <c r="E27" s="179"/>
      <c r="F27" s="179"/>
      <c r="G27" s="184"/>
    </row>
    <row r="28" spans="1:17" x14ac:dyDescent="0.55000000000000004">
      <c r="A28" s="179"/>
      <c r="B28" s="179"/>
      <c r="C28" s="179"/>
      <c r="D28" s="179"/>
      <c r="E28" s="184"/>
    </row>
    <row r="29" spans="1:17" x14ac:dyDescent="0.55000000000000004">
      <c r="A29" s="179"/>
      <c r="B29" s="179"/>
      <c r="C29" s="179"/>
      <c r="D29" s="179" t="s">
        <v>256</v>
      </c>
      <c r="E29" s="179"/>
      <c r="F29" s="179"/>
      <c r="G29" s="179"/>
      <c r="H29" s="179"/>
      <c r="I29" s="179"/>
      <c r="J29" s="179"/>
      <c r="K29" s="179"/>
      <c r="L29" s="179"/>
      <c r="M29" s="179"/>
      <c r="N29" s="179"/>
      <c r="O29" s="179"/>
    </row>
    <row r="30" spans="1:17" x14ac:dyDescent="0.55000000000000004">
      <c r="A30" s="179"/>
      <c r="B30" s="179"/>
      <c r="C30" s="179"/>
      <c r="D30" s="179"/>
      <c r="E30" s="179"/>
      <c r="F30" s="179"/>
      <c r="G30" s="179"/>
      <c r="H30" s="179"/>
      <c r="I30" s="179"/>
      <c r="J30" s="179"/>
      <c r="K30" s="179"/>
      <c r="L30" s="179"/>
      <c r="M30" s="179"/>
      <c r="N30" s="179"/>
      <c r="O30" s="179"/>
    </row>
    <row r="31" spans="1:17" x14ac:dyDescent="0.55000000000000004">
      <c r="A31" s="179"/>
      <c r="B31" s="179"/>
      <c r="C31" s="179"/>
      <c r="D31" s="180"/>
      <c r="E31" s="180"/>
      <c r="F31" s="179"/>
      <c r="G31" s="179"/>
      <c r="H31" s="179"/>
      <c r="I31" s="179"/>
      <c r="J31" s="182"/>
      <c r="K31" s="179"/>
      <c r="L31" s="179"/>
      <c r="M31" s="179"/>
      <c r="N31" s="179"/>
      <c r="O31" s="179"/>
    </row>
    <row r="32" spans="1:17" x14ac:dyDescent="0.55000000000000004">
      <c r="A32" s="179"/>
      <c r="B32" s="179"/>
      <c r="C32" s="179"/>
      <c r="D32" s="183"/>
      <c r="E32" s="179"/>
      <c r="F32" s="180"/>
      <c r="G32" s="179"/>
      <c r="H32" s="179"/>
      <c r="I32" s="179"/>
      <c r="J32" s="182"/>
      <c r="K32" s="179"/>
      <c r="L32" s="179"/>
      <c r="M32" s="179"/>
      <c r="N32" s="179"/>
      <c r="O32" s="179"/>
    </row>
    <row r="33" spans="1:15" x14ac:dyDescent="0.55000000000000004">
      <c r="A33" s="179"/>
      <c r="B33" s="179"/>
      <c r="C33" s="179"/>
      <c r="D33" s="189"/>
      <c r="E33" s="189"/>
      <c r="F33" s="189"/>
      <c r="G33" s="189"/>
      <c r="H33" s="189"/>
      <c r="I33" s="189"/>
      <c r="J33" s="189"/>
      <c r="K33" s="189"/>
      <c r="L33" s="189"/>
      <c r="M33" s="189"/>
      <c r="N33" s="189"/>
      <c r="O33" s="189"/>
    </row>
    <row r="34" spans="1:15" x14ac:dyDescent="0.55000000000000004">
      <c r="A34" s="179"/>
      <c r="B34" s="179"/>
      <c r="C34" s="179"/>
      <c r="D34" s="189"/>
      <c r="E34" s="189"/>
      <c r="F34" s="189"/>
      <c r="G34" s="189"/>
      <c r="H34" s="189"/>
      <c r="I34" s="189"/>
      <c r="J34" s="189"/>
      <c r="K34" s="189"/>
      <c r="L34" s="189"/>
      <c r="M34" s="189"/>
      <c r="N34" s="189"/>
      <c r="O34" s="189"/>
    </row>
    <row r="35" spans="1:15" x14ac:dyDescent="0.55000000000000004">
      <c r="A35" s="179"/>
      <c r="B35" s="179"/>
      <c r="C35" s="179"/>
      <c r="D35" s="189"/>
      <c r="E35" s="189"/>
      <c r="F35" s="189"/>
      <c r="G35" s="189"/>
      <c r="H35" s="189"/>
      <c r="I35" s="189"/>
      <c r="J35" s="189"/>
      <c r="K35" s="189"/>
      <c r="L35" s="189"/>
      <c r="M35" s="189"/>
      <c r="N35" s="189"/>
      <c r="O35" s="189"/>
    </row>
    <row r="36" spans="1:15" x14ac:dyDescent="0.55000000000000004">
      <c r="A36" s="179"/>
      <c r="B36" s="179"/>
      <c r="C36" s="179"/>
      <c r="D36" s="189"/>
      <c r="E36" s="189"/>
      <c r="F36" s="189"/>
      <c r="G36" s="189"/>
      <c r="H36" s="189"/>
      <c r="I36" s="189"/>
      <c r="J36" s="189"/>
      <c r="K36" s="189"/>
      <c r="L36" s="189"/>
      <c r="M36" s="189"/>
      <c r="N36" s="189"/>
      <c r="O36" s="189"/>
    </row>
    <row r="37" spans="1:15" x14ac:dyDescent="0.55000000000000004">
      <c r="A37" s="179"/>
      <c r="B37" s="179"/>
      <c r="C37" s="179"/>
      <c r="D37" s="189"/>
      <c r="E37" s="189"/>
      <c r="F37" s="189"/>
      <c r="G37" s="189"/>
      <c r="H37" s="189"/>
      <c r="I37" s="189"/>
      <c r="J37" s="189"/>
      <c r="K37" s="189"/>
      <c r="L37" s="189"/>
      <c r="M37" s="189"/>
      <c r="N37" s="189"/>
      <c r="O37" s="189"/>
    </row>
    <row r="38" spans="1:15" x14ac:dyDescent="0.55000000000000004">
      <c r="A38" s="179"/>
      <c r="B38" s="179"/>
      <c r="C38" s="179"/>
      <c r="D38" s="189"/>
      <c r="E38" s="189"/>
      <c r="F38" s="189"/>
      <c r="G38" s="189"/>
      <c r="H38" s="189"/>
      <c r="I38" s="189"/>
      <c r="J38" s="189"/>
      <c r="K38" s="189"/>
      <c r="L38" s="189"/>
      <c r="M38" s="189"/>
      <c r="N38" s="189"/>
      <c r="O38" s="189"/>
    </row>
    <row r="39" spans="1:15" x14ac:dyDescent="0.55000000000000004">
      <c r="A39" s="179"/>
      <c r="B39" s="179"/>
      <c r="C39" s="179"/>
      <c r="D39" s="189"/>
      <c r="E39" s="189"/>
      <c r="F39" s="189"/>
      <c r="G39" s="189"/>
      <c r="H39" s="189"/>
      <c r="I39" s="189"/>
      <c r="J39" s="189"/>
      <c r="K39" s="189"/>
      <c r="L39" s="189"/>
      <c r="M39" s="189"/>
      <c r="N39" s="189"/>
      <c r="O39" s="189"/>
    </row>
    <row r="40" spans="1:15" x14ac:dyDescent="0.55000000000000004">
      <c r="A40" s="179"/>
      <c r="B40" s="179"/>
      <c r="C40" s="179"/>
      <c r="D40" s="189"/>
      <c r="E40" s="189"/>
      <c r="F40" s="189"/>
      <c r="G40" s="189"/>
      <c r="H40" s="189"/>
      <c r="I40" s="189"/>
      <c r="J40" s="189"/>
      <c r="K40" s="189"/>
      <c r="L40" s="189"/>
      <c r="M40" s="189"/>
      <c r="N40" s="189"/>
      <c r="O40" s="189"/>
    </row>
    <row r="41" spans="1:15" x14ac:dyDescent="0.55000000000000004">
      <c r="A41" s="179"/>
      <c r="B41" s="179"/>
      <c r="C41" s="179"/>
      <c r="D41" s="189"/>
      <c r="E41" s="189"/>
      <c r="F41" s="189"/>
      <c r="G41" s="189"/>
      <c r="H41" s="189"/>
      <c r="I41" s="189"/>
      <c r="J41" s="189"/>
      <c r="K41" s="189"/>
      <c r="L41" s="189"/>
      <c r="M41" s="189"/>
      <c r="N41" s="189"/>
      <c r="O41" s="189"/>
    </row>
    <row r="42" spans="1:15" x14ac:dyDescent="0.55000000000000004">
      <c r="A42" s="179"/>
      <c r="B42" s="179"/>
      <c r="C42" s="179"/>
      <c r="D42" s="189"/>
      <c r="E42" s="189"/>
      <c r="F42" s="189"/>
      <c r="G42" s="189"/>
      <c r="H42" s="189"/>
      <c r="I42" s="189"/>
      <c r="J42" s="189"/>
      <c r="K42" s="189"/>
      <c r="L42" s="189"/>
      <c r="M42" s="189"/>
      <c r="N42" s="189"/>
      <c r="O42" s="189"/>
    </row>
    <row r="43" spans="1:15" x14ac:dyDescent="0.55000000000000004">
      <c r="A43" s="179"/>
      <c r="B43" s="179"/>
      <c r="C43" s="179"/>
      <c r="D43" s="189"/>
      <c r="E43" s="189"/>
      <c r="F43" s="189"/>
      <c r="G43" s="189"/>
      <c r="H43" s="189"/>
      <c r="I43" s="189"/>
      <c r="J43" s="189"/>
      <c r="K43" s="189"/>
      <c r="L43" s="189"/>
      <c r="M43" s="189"/>
      <c r="N43" s="189"/>
      <c r="O43" s="189"/>
    </row>
    <row r="44" spans="1:15" x14ac:dyDescent="0.55000000000000004">
      <c r="A44" s="179"/>
      <c r="B44" s="179"/>
      <c r="C44" s="179"/>
      <c r="D44" s="189"/>
      <c r="E44" s="189"/>
      <c r="F44" s="189"/>
      <c r="G44" s="189"/>
      <c r="H44" s="189"/>
      <c r="I44" s="189"/>
      <c r="J44" s="189"/>
      <c r="K44" s="189"/>
      <c r="L44" s="189"/>
      <c r="M44" s="189"/>
      <c r="N44" s="189"/>
      <c r="O44" s="189"/>
    </row>
    <row r="45" spans="1:15" x14ac:dyDescent="0.55000000000000004"/>
    <row r="46" spans="1:15" x14ac:dyDescent="0.55000000000000004"/>
    <row r="47" spans="1:15" x14ac:dyDescent="0.55000000000000004"/>
    <row r="48" spans="1:15" x14ac:dyDescent="0.55000000000000004"/>
    <row r="49" x14ac:dyDescent="0.55000000000000004"/>
    <row r="50" x14ac:dyDescent="0.55000000000000004"/>
    <row r="51" x14ac:dyDescent="0.55000000000000004"/>
    <row r="52" x14ac:dyDescent="0.55000000000000004"/>
    <row r="53" x14ac:dyDescent="0.55000000000000004"/>
    <row r="54" x14ac:dyDescent="0.55000000000000004"/>
    <row r="55" x14ac:dyDescent="0.55000000000000004"/>
    <row r="56" x14ac:dyDescent="0.55000000000000004"/>
    <row r="57" x14ac:dyDescent="0.55000000000000004"/>
    <row r="58" x14ac:dyDescent="0.55000000000000004"/>
    <row r="59" x14ac:dyDescent="0.55000000000000004"/>
    <row r="60" x14ac:dyDescent="0.55000000000000004"/>
  </sheetData>
  <sheetProtection password="DF61" sheet="1" objects="1" scenarios="1"/>
  <phoneticPr fontId="2"/>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4C74-FC69-4DB9-A24C-8F5F2DE80718}">
  <sheetPr codeName="Sheet1">
    <tabColor theme="5"/>
  </sheetPr>
  <dimension ref="A1:AV43"/>
  <sheetViews>
    <sheetView showGridLines="0" showRowColHeaders="0" zoomScale="115" zoomScaleNormal="115" workbookViewId="0">
      <selection activeCell="W12" sqref="W12"/>
    </sheetView>
  </sheetViews>
  <sheetFormatPr defaultColWidth="0" defaultRowHeight="18" zeroHeight="1" x14ac:dyDescent="0.55000000000000004"/>
  <cols>
    <col min="1" max="12" width="3.08203125" customWidth="1"/>
    <col min="13" max="13" width="4.5" customWidth="1"/>
    <col min="14" max="26" width="3.08203125" customWidth="1"/>
    <col min="27" max="30" width="5.58203125" style="196" customWidth="1"/>
    <col min="31" max="48" width="9" style="196" hidden="1" customWidth="1"/>
    <col min="49" max="16384" width="0" style="196" hidden="1"/>
  </cols>
  <sheetData>
    <row r="1" spans="1:26" x14ac:dyDescent="0.55000000000000004"/>
    <row r="2" spans="1:26" x14ac:dyDescent="0.55000000000000004">
      <c r="A2" s="115"/>
      <c r="B2" s="115"/>
      <c r="C2" s="115"/>
      <c r="D2" s="115"/>
      <c r="E2" s="115"/>
      <c r="F2" s="115"/>
      <c r="G2" s="115"/>
      <c r="H2" s="115"/>
      <c r="I2" s="115"/>
      <c r="J2" s="115"/>
      <c r="K2" s="115"/>
      <c r="L2" s="115"/>
      <c r="M2" s="115"/>
      <c r="N2" s="115"/>
      <c r="O2" s="115"/>
      <c r="P2" s="115"/>
      <c r="Q2" s="115"/>
      <c r="R2" s="115"/>
      <c r="S2" s="115"/>
      <c r="T2" s="115"/>
      <c r="U2" s="115"/>
      <c r="V2" s="115"/>
      <c r="W2" s="116"/>
      <c r="X2" s="116"/>
      <c r="Y2" s="116"/>
      <c r="Z2" s="116"/>
    </row>
    <row r="3" spans="1:26" x14ac:dyDescent="0.55000000000000004">
      <c r="A3" s="115"/>
      <c r="B3" s="115"/>
      <c r="C3" s="115"/>
      <c r="D3" s="115"/>
      <c r="E3" s="115"/>
      <c r="F3" s="115"/>
      <c r="G3" s="115"/>
      <c r="H3" s="115"/>
      <c r="I3" s="115"/>
      <c r="J3" s="115"/>
      <c r="K3" s="115"/>
      <c r="L3" s="115"/>
      <c r="M3" s="115"/>
      <c r="N3" s="115"/>
      <c r="O3" s="115"/>
      <c r="P3" s="115"/>
      <c r="Q3" s="115"/>
      <c r="R3" s="115"/>
      <c r="S3" s="115"/>
      <c r="T3" s="115"/>
      <c r="U3" s="115"/>
      <c r="V3" s="115"/>
      <c r="W3" s="116"/>
      <c r="X3" s="116"/>
      <c r="Y3" s="116"/>
      <c r="Z3" s="116"/>
    </row>
    <row r="4" spans="1:26" ht="20" x14ac:dyDescent="0.55000000000000004">
      <c r="A4" s="115"/>
      <c r="B4" s="115"/>
      <c r="C4" s="115"/>
      <c r="D4" s="117"/>
      <c r="E4" s="117"/>
      <c r="F4" s="117"/>
      <c r="G4" s="117"/>
      <c r="H4" s="117"/>
      <c r="I4" s="117"/>
      <c r="J4" s="117"/>
      <c r="K4" s="117"/>
      <c r="L4" s="117"/>
      <c r="M4" s="117"/>
      <c r="N4" s="117"/>
      <c r="O4" s="117"/>
      <c r="P4" s="117"/>
      <c r="Q4" s="117"/>
      <c r="R4" s="117"/>
      <c r="S4" s="117"/>
      <c r="T4" s="117"/>
      <c r="U4" s="117"/>
      <c r="V4" s="115"/>
      <c r="W4" s="116"/>
      <c r="X4" s="116"/>
      <c r="Y4" s="116"/>
      <c r="Z4" s="116"/>
    </row>
    <row r="5" spans="1:26" ht="20" x14ac:dyDescent="0.55000000000000004">
      <c r="A5" s="115"/>
      <c r="B5" s="115"/>
      <c r="C5" s="115"/>
      <c r="D5" s="117"/>
      <c r="E5" s="117"/>
      <c r="F5" s="117"/>
      <c r="G5" s="117"/>
      <c r="H5" s="117"/>
      <c r="I5" s="117"/>
      <c r="J5" s="117"/>
      <c r="K5" s="117"/>
      <c r="L5" s="117"/>
      <c r="M5" s="117"/>
      <c r="N5" s="117"/>
      <c r="O5" s="117"/>
      <c r="P5" s="117"/>
      <c r="Q5" s="117"/>
      <c r="R5" s="117"/>
      <c r="S5" s="117"/>
      <c r="T5" s="117"/>
      <c r="U5" s="117"/>
      <c r="V5" s="115"/>
      <c r="W5" s="116"/>
      <c r="X5" s="116"/>
      <c r="Y5" s="116"/>
      <c r="Z5" s="116"/>
    </row>
    <row r="6" spans="1:26" x14ac:dyDescent="0.55000000000000004">
      <c r="A6" s="115"/>
      <c r="B6" s="115"/>
      <c r="C6" s="115"/>
      <c r="D6" s="115"/>
      <c r="E6" s="115"/>
      <c r="F6" s="115"/>
      <c r="G6" s="115"/>
      <c r="H6" s="115"/>
      <c r="I6" s="115"/>
      <c r="J6" s="115"/>
      <c r="K6" s="115"/>
      <c r="L6" s="115"/>
      <c r="M6" s="115"/>
      <c r="N6" s="115"/>
      <c r="O6" s="115"/>
      <c r="P6" s="115"/>
      <c r="Q6" s="115"/>
      <c r="R6" s="115"/>
      <c r="S6" s="115"/>
      <c r="T6" s="115"/>
      <c r="U6" s="115"/>
      <c r="V6" s="115"/>
      <c r="W6" s="116"/>
      <c r="X6" s="116"/>
      <c r="Y6" s="116"/>
      <c r="Z6" s="116"/>
    </row>
    <row r="7" spans="1:26" ht="26.5" x14ac:dyDescent="0.55000000000000004">
      <c r="A7" s="115"/>
      <c r="B7" s="115"/>
      <c r="C7" s="115" t="s">
        <v>220</v>
      </c>
      <c r="D7" s="115"/>
      <c r="E7" s="118"/>
      <c r="F7" s="119"/>
      <c r="G7" s="142" t="s">
        <v>221</v>
      </c>
      <c r="H7" s="115"/>
      <c r="I7" s="115"/>
      <c r="J7" s="115"/>
      <c r="K7" s="115"/>
      <c r="L7" s="115"/>
      <c r="M7" s="115"/>
      <c r="N7" s="115"/>
      <c r="O7" s="115"/>
      <c r="P7" s="115"/>
      <c r="Q7" s="115"/>
      <c r="R7" s="115"/>
      <c r="S7" s="115"/>
      <c r="T7" s="115"/>
      <c r="U7" s="115"/>
      <c r="V7" s="121"/>
      <c r="W7" s="121"/>
      <c r="X7" s="121"/>
      <c r="Y7" s="121"/>
      <c r="Z7" s="116"/>
    </row>
    <row r="8" spans="1:26" ht="26.5" x14ac:dyDescent="0.55000000000000004">
      <c r="A8" s="115"/>
      <c r="B8" s="115"/>
      <c r="C8" s="115"/>
      <c r="D8" s="141"/>
      <c r="E8" s="142" t="s">
        <v>238</v>
      </c>
      <c r="F8" s="115"/>
      <c r="G8" s="115"/>
      <c r="H8" s="115"/>
      <c r="I8" s="115"/>
      <c r="J8" s="115"/>
      <c r="K8" s="115"/>
      <c r="L8" s="115"/>
      <c r="M8" s="115"/>
      <c r="N8" s="115"/>
      <c r="O8" s="115"/>
      <c r="P8" s="115"/>
      <c r="Q8" s="115"/>
      <c r="R8" s="115"/>
      <c r="S8" s="115"/>
      <c r="T8" s="115"/>
      <c r="U8" s="121"/>
      <c r="V8" s="121"/>
      <c r="W8" s="121"/>
      <c r="X8" s="121"/>
      <c r="Y8" s="121"/>
      <c r="Z8" s="116"/>
    </row>
    <row r="9" spans="1:26" ht="18.75" customHeight="1" x14ac:dyDescent="0.55000000000000004">
      <c r="A9" s="115"/>
      <c r="B9" s="115"/>
      <c r="C9" s="115"/>
      <c r="D9" s="115"/>
      <c r="E9" s="122" t="s">
        <v>222</v>
      </c>
      <c r="F9" s="123" t="s">
        <v>223</v>
      </c>
      <c r="G9" s="123"/>
      <c r="H9" s="123"/>
      <c r="I9" s="123"/>
      <c r="J9" s="123"/>
      <c r="K9" s="123"/>
      <c r="L9" s="123"/>
      <c r="M9" s="124"/>
      <c r="N9" s="210" t="s">
        <v>328</v>
      </c>
      <c r="O9" s="211"/>
      <c r="P9" s="211"/>
      <c r="Q9" s="211"/>
      <c r="R9" s="211"/>
      <c r="S9" s="211"/>
      <c r="T9" s="212"/>
      <c r="U9" s="121" t="s">
        <v>260</v>
      </c>
      <c r="V9" s="121"/>
      <c r="W9" s="121"/>
      <c r="X9" s="121"/>
      <c r="Y9" s="121"/>
      <c r="Z9" s="116"/>
    </row>
    <row r="10" spans="1:26" x14ac:dyDescent="0.55000000000000004">
      <c r="A10" s="115"/>
      <c r="B10" s="121"/>
      <c r="C10" s="121"/>
      <c r="D10" s="121"/>
      <c r="E10" s="126" t="s">
        <v>224</v>
      </c>
      <c r="F10" s="127" t="s">
        <v>225</v>
      </c>
      <c r="G10" s="127"/>
      <c r="H10" s="127"/>
      <c r="I10" s="127"/>
      <c r="J10" s="127"/>
      <c r="K10" s="128"/>
      <c r="L10" s="128"/>
      <c r="M10" s="129"/>
      <c r="N10" s="210"/>
      <c r="O10" s="211"/>
      <c r="P10" s="211"/>
      <c r="Q10" s="211"/>
      <c r="R10" s="212"/>
      <c r="S10" s="213" t="str">
        <f>IF(N9=リスト!A2,リスト!I2,IF(N9=リスト!A6,リスト!I6,リスト!I3))</f>
        <v>A</v>
      </c>
      <c r="T10" s="214"/>
      <c r="U10" s="121"/>
      <c r="V10" s="121"/>
      <c r="W10" s="121"/>
      <c r="X10" s="121"/>
      <c r="Y10" s="121"/>
      <c r="Z10" s="116"/>
    </row>
    <row r="11" spans="1:26" x14ac:dyDescent="0.55000000000000004">
      <c r="A11" s="115"/>
      <c r="B11" s="121"/>
      <c r="C11" s="121"/>
      <c r="D11" s="121"/>
      <c r="E11" s="130" t="s">
        <v>308</v>
      </c>
      <c r="F11" s="131" t="s">
        <v>269</v>
      </c>
      <c r="G11" s="131"/>
      <c r="H11" s="131"/>
      <c r="I11" s="131"/>
      <c r="J11" s="131"/>
      <c r="K11" s="132"/>
      <c r="L11" s="132"/>
      <c r="M11" s="133"/>
      <c r="N11" s="221"/>
      <c r="O11" s="222"/>
      <c r="P11" s="222"/>
      <c r="Q11" s="222"/>
      <c r="R11" s="223"/>
      <c r="S11" s="224" t="s">
        <v>246</v>
      </c>
      <c r="T11" s="225"/>
      <c r="U11" s="121"/>
      <c r="V11" s="121"/>
      <c r="W11" s="121"/>
      <c r="X11" s="121"/>
      <c r="Y11" s="121"/>
      <c r="Z11" s="116"/>
    </row>
    <row r="12" spans="1:26" ht="22.25" customHeight="1" x14ac:dyDescent="0.55000000000000004">
      <c r="A12" s="115"/>
      <c r="B12" s="121"/>
      <c r="C12" s="121"/>
      <c r="D12" s="121"/>
      <c r="E12" s="226" t="s">
        <v>278</v>
      </c>
      <c r="F12" s="121" t="s">
        <v>326</v>
      </c>
      <c r="G12" s="137"/>
      <c r="H12" s="137"/>
      <c r="I12" s="137"/>
      <c r="J12" s="137"/>
      <c r="K12" s="138"/>
      <c r="L12" s="138"/>
      <c r="M12" s="138"/>
      <c r="N12" s="218"/>
      <c r="O12" s="219"/>
      <c r="P12" s="219"/>
      <c r="Q12" s="219"/>
      <c r="R12" s="220"/>
      <c r="S12" s="199" t="s">
        <v>228</v>
      </c>
      <c r="T12" s="200"/>
      <c r="U12" s="134"/>
      <c r="V12" s="121"/>
      <c r="W12" s="121"/>
      <c r="X12" s="121"/>
      <c r="Y12" s="121"/>
      <c r="Z12" s="116"/>
    </row>
    <row r="13" spans="1:26" ht="22.25" customHeight="1" x14ac:dyDescent="0.55000000000000004">
      <c r="A13" s="115"/>
      <c r="B13" s="121"/>
      <c r="C13" s="121"/>
      <c r="D13" s="121"/>
      <c r="E13" s="226"/>
      <c r="F13" s="137" t="s">
        <v>270</v>
      </c>
      <c r="G13" s="137"/>
      <c r="H13" s="137"/>
      <c r="I13" s="137"/>
      <c r="J13" s="137"/>
      <c r="K13" s="138"/>
      <c r="L13" s="138"/>
      <c r="M13" s="138"/>
      <c r="N13" s="215"/>
      <c r="O13" s="216"/>
      <c r="P13" s="216"/>
      <c r="Q13" s="216"/>
      <c r="R13" s="217"/>
      <c r="S13" s="199" t="s">
        <v>228</v>
      </c>
      <c r="T13" s="200"/>
      <c r="U13" s="134"/>
      <c r="V13" s="121"/>
      <c r="W13" s="121"/>
      <c r="X13" s="121"/>
      <c r="Y13" s="121"/>
      <c r="Z13" s="116"/>
    </row>
    <row r="14" spans="1:26" ht="22.25" customHeight="1" x14ac:dyDescent="0.55000000000000004">
      <c r="A14" s="115"/>
      <c r="B14" s="121"/>
      <c r="C14" s="121"/>
      <c r="D14" s="121"/>
      <c r="E14" s="226"/>
      <c r="F14" s="137" t="s">
        <v>271</v>
      </c>
      <c r="G14" s="137"/>
      <c r="H14" s="137"/>
      <c r="I14" s="137"/>
      <c r="J14" s="137"/>
      <c r="K14" s="139"/>
      <c r="L14" s="139"/>
      <c r="M14" s="139"/>
      <c r="N14" s="207"/>
      <c r="O14" s="208"/>
      <c r="P14" s="208"/>
      <c r="Q14" s="208"/>
      <c r="R14" s="209"/>
      <c r="S14" s="199" t="s">
        <v>228</v>
      </c>
      <c r="T14" s="200"/>
      <c r="U14" s="121"/>
      <c r="V14" s="121"/>
      <c r="W14" s="121"/>
      <c r="X14" s="121"/>
      <c r="Y14" s="121"/>
      <c r="Z14" s="116"/>
    </row>
    <row r="15" spans="1:26" ht="22.25" customHeight="1" x14ac:dyDescent="0.55000000000000004">
      <c r="A15" s="115"/>
      <c r="B15" s="121"/>
      <c r="C15" s="121"/>
      <c r="D15" s="121"/>
      <c r="E15" s="226"/>
      <c r="F15" s="137" t="s">
        <v>272</v>
      </c>
      <c r="G15" s="137"/>
      <c r="H15" s="137"/>
      <c r="I15" s="137"/>
      <c r="J15" s="137"/>
      <c r="K15" s="137"/>
      <c r="L15" s="137"/>
      <c r="M15" s="137"/>
      <c r="N15" s="207"/>
      <c r="O15" s="208"/>
      <c r="P15" s="208"/>
      <c r="Q15" s="208"/>
      <c r="R15" s="209"/>
      <c r="S15" s="199" t="s">
        <v>228</v>
      </c>
      <c r="T15" s="200"/>
      <c r="U15" s="121"/>
      <c r="V15" s="121"/>
      <c r="W15" s="121"/>
      <c r="X15" s="121"/>
      <c r="Y15" s="121"/>
      <c r="Z15" s="116"/>
    </row>
    <row r="16" spans="1:26" ht="22.25" customHeight="1" x14ac:dyDescent="0.55000000000000004">
      <c r="A16" s="115"/>
      <c r="B16" s="121"/>
      <c r="C16" s="121"/>
      <c r="D16" s="121"/>
      <c r="E16" s="226"/>
      <c r="F16" s="137" t="s">
        <v>273</v>
      </c>
      <c r="G16" s="137"/>
      <c r="H16" s="137"/>
      <c r="I16" s="137"/>
      <c r="J16" s="137"/>
      <c r="K16" s="137"/>
      <c r="L16" s="137"/>
      <c r="M16" s="137"/>
      <c r="N16" s="207"/>
      <c r="O16" s="208"/>
      <c r="P16" s="208"/>
      <c r="Q16" s="208"/>
      <c r="R16" s="209"/>
      <c r="S16" s="199" t="s">
        <v>228</v>
      </c>
      <c r="T16" s="200"/>
      <c r="U16" s="121"/>
      <c r="V16" s="121"/>
      <c r="W16" s="121"/>
      <c r="X16" s="121"/>
      <c r="Y16" s="121"/>
      <c r="Z16" s="116"/>
    </row>
    <row r="17" spans="1:26" ht="22.25" customHeight="1" x14ac:dyDescent="0.55000000000000004">
      <c r="A17" s="115"/>
      <c r="B17" s="121"/>
      <c r="C17" s="121"/>
      <c r="D17" s="121"/>
      <c r="E17" s="226"/>
      <c r="F17" s="137" t="s">
        <v>274</v>
      </c>
      <c r="G17" s="137"/>
      <c r="H17" s="137"/>
      <c r="I17" s="137"/>
      <c r="J17" s="137"/>
      <c r="K17" s="137"/>
      <c r="L17" s="137"/>
      <c r="M17" s="137"/>
      <c r="N17" s="207"/>
      <c r="O17" s="208"/>
      <c r="P17" s="208"/>
      <c r="Q17" s="208"/>
      <c r="R17" s="209"/>
      <c r="S17" s="199" t="s">
        <v>228</v>
      </c>
      <c r="T17" s="200"/>
      <c r="U17" s="121"/>
      <c r="V17" s="121"/>
      <c r="W17" s="121"/>
      <c r="X17" s="121"/>
      <c r="Y17" s="121"/>
      <c r="Z17" s="116"/>
    </row>
    <row r="18" spans="1:26" ht="22.25" customHeight="1" x14ac:dyDescent="0.55000000000000004">
      <c r="A18" s="115"/>
      <c r="B18" s="121"/>
      <c r="C18" s="121"/>
      <c r="D18" s="121"/>
      <c r="E18" s="226"/>
      <c r="F18" s="137" t="s">
        <v>275</v>
      </c>
      <c r="G18" s="137"/>
      <c r="H18" s="137"/>
      <c r="I18" s="137"/>
      <c r="J18" s="137"/>
      <c r="K18" s="137"/>
      <c r="L18" s="137"/>
      <c r="M18" s="137"/>
      <c r="N18" s="207"/>
      <c r="O18" s="208"/>
      <c r="P18" s="208"/>
      <c r="Q18" s="208"/>
      <c r="R18" s="209"/>
      <c r="S18" s="199" t="s">
        <v>228</v>
      </c>
      <c r="T18" s="200"/>
      <c r="U18" s="121"/>
      <c r="V18" s="121"/>
      <c r="W18" s="121"/>
      <c r="X18" s="121"/>
      <c r="Y18" s="121"/>
      <c r="Z18" s="116"/>
    </row>
    <row r="19" spans="1:26" ht="22.25" customHeight="1" x14ac:dyDescent="0.55000000000000004">
      <c r="A19" s="115"/>
      <c r="B19" s="121"/>
      <c r="C19" s="121"/>
      <c r="D19" s="121"/>
      <c r="E19" s="226"/>
      <c r="F19" s="137" t="s">
        <v>273</v>
      </c>
      <c r="G19" s="137"/>
      <c r="H19" s="137"/>
      <c r="I19" s="137"/>
      <c r="J19" s="137"/>
      <c r="K19" s="137"/>
      <c r="L19" s="137"/>
      <c r="M19" s="137"/>
      <c r="N19" s="207"/>
      <c r="O19" s="208"/>
      <c r="P19" s="208"/>
      <c r="Q19" s="208"/>
      <c r="R19" s="209"/>
      <c r="S19" s="199" t="s">
        <v>228</v>
      </c>
      <c r="T19" s="200"/>
      <c r="U19" s="121"/>
      <c r="V19" s="121"/>
      <c r="W19" s="121"/>
      <c r="X19" s="121"/>
      <c r="Y19" s="121"/>
      <c r="Z19" s="116"/>
    </row>
    <row r="20" spans="1:26" ht="22.25" customHeight="1" x14ac:dyDescent="0.55000000000000004">
      <c r="A20" s="115"/>
      <c r="B20" s="121"/>
      <c r="C20" s="121"/>
      <c r="D20" s="121"/>
      <c r="E20" s="226"/>
      <c r="F20" s="137" t="s">
        <v>276</v>
      </c>
      <c r="G20" s="137"/>
      <c r="H20" s="137"/>
      <c r="I20" s="137"/>
      <c r="J20" s="137"/>
      <c r="K20" s="137"/>
      <c r="L20" s="137"/>
      <c r="M20" s="137"/>
      <c r="N20" s="207"/>
      <c r="O20" s="208"/>
      <c r="P20" s="208"/>
      <c r="Q20" s="208"/>
      <c r="R20" s="209"/>
      <c r="S20" s="199" t="s">
        <v>228</v>
      </c>
      <c r="T20" s="200"/>
      <c r="U20" s="121"/>
      <c r="V20" s="121"/>
      <c r="W20" s="121"/>
      <c r="X20" s="121"/>
      <c r="Y20" s="121"/>
      <c r="Z20" s="116"/>
    </row>
    <row r="21" spans="1:26" ht="22.25" customHeight="1" x14ac:dyDescent="0.55000000000000004">
      <c r="A21" s="115"/>
      <c r="B21" s="121"/>
      <c r="C21" s="121"/>
      <c r="D21" s="121"/>
      <c r="E21" s="226"/>
      <c r="F21" s="140" t="s">
        <v>277</v>
      </c>
      <c r="G21" s="140"/>
      <c r="H21" s="140"/>
      <c r="I21" s="140"/>
      <c r="J21" s="140"/>
      <c r="K21" s="140"/>
      <c r="L21" s="140"/>
      <c r="M21" s="140"/>
      <c r="N21" s="204"/>
      <c r="O21" s="205"/>
      <c r="P21" s="205"/>
      <c r="Q21" s="205"/>
      <c r="R21" s="206"/>
      <c r="S21" s="199" t="s">
        <v>228</v>
      </c>
      <c r="T21" s="200"/>
      <c r="U21" s="121"/>
      <c r="V21" s="121"/>
      <c r="W21" s="121"/>
      <c r="X21" s="121"/>
      <c r="Y21" s="121"/>
      <c r="Z21" s="116"/>
    </row>
    <row r="22" spans="1:26" x14ac:dyDescent="0.55000000000000004">
      <c r="A22" s="115"/>
      <c r="B22" s="121"/>
      <c r="C22" s="121"/>
      <c r="D22" s="121"/>
      <c r="E22" s="121"/>
      <c r="F22" s="126" t="s">
        <v>241</v>
      </c>
      <c r="G22" s="127"/>
      <c r="H22" s="127"/>
      <c r="I22" s="127"/>
      <c r="J22" s="127"/>
      <c r="K22" s="127"/>
      <c r="L22" s="127"/>
      <c r="M22" s="149"/>
      <c r="N22" s="201">
        <f>SUM(N12:R21)</f>
        <v>0</v>
      </c>
      <c r="O22" s="202"/>
      <c r="P22" s="202"/>
      <c r="Q22" s="202"/>
      <c r="R22" s="203"/>
      <c r="S22" s="238" t="s">
        <v>228</v>
      </c>
      <c r="T22" s="239"/>
      <c r="U22" s="121"/>
      <c r="V22" s="121"/>
      <c r="W22" s="121"/>
      <c r="X22" s="121"/>
      <c r="Y22" s="121"/>
      <c r="Z22" s="116"/>
    </row>
    <row r="23" spans="1:26" ht="24" customHeight="1" x14ac:dyDescent="0.55000000000000004">
      <c r="A23" s="115"/>
      <c r="B23" s="121"/>
      <c r="C23" s="121"/>
      <c r="D23" s="121"/>
      <c r="E23" s="227" t="s">
        <v>309</v>
      </c>
      <c r="F23" s="159" t="s">
        <v>267</v>
      </c>
      <c r="G23" s="160"/>
      <c r="H23" s="161"/>
      <c r="I23" s="161"/>
      <c r="J23" s="161"/>
      <c r="K23" s="161"/>
      <c r="L23" s="161"/>
      <c r="M23" s="162"/>
      <c r="N23" s="228"/>
      <c r="O23" s="229"/>
      <c r="P23" s="229"/>
      <c r="Q23" s="229"/>
      <c r="R23" s="230"/>
      <c r="S23" s="231" t="s">
        <v>279</v>
      </c>
      <c r="T23" s="232"/>
      <c r="U23" s="121"/>
      <c r="V23" s="121"/>
      <c r="W23" s="121"/>
      <c r="X23" s="121"/>
      <c r="Y23" s="121"/>
      <c r="Z23" s="116"/>
    </row>
    <row r="24" spans="1:26" ht="24" customHeight="1" x14ac:dyDescent="0.55000000000000004">
      <c r="A24" s="115"/>
      <c r="B24" s="121"/>
      <c r="C24" s="121"/>
      <c r="D24" s="121"/>
      <c r="E24" s="227"/>
      <c r="F24" s="163" t="s">
        <v>268</v>
      </c>
      <c r="G24" s="164"/>
      <c r="H24" s="165"/>
      <c r="I24" s="165"/>
      <c r="J24" s="165"/>
      <c r="K24" s="165"/>
      <c r="L24" s="165"/>
      <c r="M24" s="166"/>
      <c r="N24" s="233"/>
      <c r="O24" s="234"/>
      <c r="P24" s="234"/>
      <c r="Q24" s="234"/>
      <c r="R24" s="235"/>
      <c r="S24" s="236" t="s">
        <v>279</v>
      </c>
      <c r="T24" s="237"/>
      <c r="U24" s="121"/>
      <c r="V24" s="121"/>
      <c r="W24" s="121"/>
      <c r="X24" s="121"/>
      <c r="Y24" s="121"/>
      <c r="Z24" s="116"/>
    </row>
    <row r="25" spans="1:26" x14ac:dyDescent="0.55000000000000004">
      <c r="A25" s="115"/>
      <c r="B25" s="121"/>
      <c r="C25" s="121"/>
      <c r="D25" s="121"/>
      <c r="E25" s="121" t="s">
        <v>321</v>
      </c>
      <c r="F25" s="121"/>
      <c r="G25" s="121"/>
      <c r="H25" s="121"/>
      <c r="I25" s="121"/>
      <c r="J25" s="121"/>
      <c r="K25" s="121"/>
      <c r="L25" s="121"/>
      <c r="M25" s="121"/>
      <c r="N25" s="121"/>
      <c r="O25" s="121"/>
      <c r="P25" s="121"/>
      <c r="Q25" s="121"/>
      <c r="R25" s="121"/>
      <c r="S25" s="121"/>
      <c r="T25" s="121"/>
      <c r="U25" s="121"/>
      <c r="V25" s="121"/>
      <c r="W25" s="121"/>
      <c r="X25" s="121"/>
      <c r="Y25" s="121"/>
      <c r="Z25" s="116"/>
    </row>
    <row r="26" spans="1:26" x14ac:dyDescent="0.55000000000000004">
      <c r="A26" s="115"/>
      <c r="B26" s="121"/>
      <c r="C26" s="121"/>
      <c r="D26" s="121"/>
      <c r="E26" s="121"/>
      <c r="F26" t="s">
        <v>322</v>
      </c>
      <c r="G26" s="121"/>
      <c r="H26" s="121"/>
      <c r="I26" s="121"/>
      <c r="J26" s="121"/>
      <c r="K26" s="121"/>
      <c r="L26" s="121"/>
      <c r="M26" s="121"/>
      <c r="N26" s="121"/>
      <c r="O26" s="121"/>
      <c r="P26" s="121"/>
      <c r="Q26" s="121"/>
      <c r="R26" s="121"/>
      <c r="S26" s="121"/>
      <c r="T26" s="121"/>
      <c r="U26" s="121"/>
      <c r="V26" s="121"/>
      <c r="W26" s="121"/>
      <c r="X26" s="121"/>
      <c r="Y26" s="121"/>
      <c r="Z26" s="116"/>
    </row>
    <row r="27" spans="1:26" ht="18.649999999999999" customHeight="1" x14ac:dyDescent="0.55000000000000004">
      <c r="F27" t="s">
        <v>323</v>
      </c>
      <c r="I27" s="153"/>
      <c r="K27" s="195"/>
      <c r="L27" s="195"/>
      <c r="V27" s="80"/>
      <c r="W27" s="80"/>
      <c r="X27" s="80"/>
      <c r="Y27" s="80"/>
    </row>
    <row r="28" spans="1:26" hidden="1" x14ac:dyDescent="0.55000000000000004">
      <c r="I28" s="153"/>
      <c r="J28" s="153"/>
      <c r="K28" s="153"/>
      <c r="V28" s="80"/>
      <c r="W28" s="80"/>
      <c r="X28" s="80"/>
      <c r="Y28" s="80"/>
    </row>
    <row r="29" spans="1:26" hidden="1" x14ac:dyDescent="0.55000000000000004">
      <c r="V29" s="80"/>
      <c r="W29" s="80"/>
      <c r="X29" s="80"/>
      <c r="Y29" s="80"/>
    </row>
    <row r="30" spans="1:26" hidden="1" x14ac:dyDescent="0.55000000000000004"/>
    <row r="31" spans="1:26" hidden="1" x14ac:dyDescent="0.55000000000000004"/>
    <row r="32" spans="1:26" hidden="1" x14ac:dyDescent="0.55000000000000004"/>
    <row r="33" hidden="1" x14ac:dyDescent="0.55000000000000004"/>
    <row r="34" hidden="1" x14ac:dyDescent="0.55000000000000004"/>
    <row r="35" hidden="1" x14ac:dyDescent="0.55000000000000004"/>
    <row r="36" hidden="1" x14ac:dyDescent="0.55000000000000004"/>
    <row r="37" hidden="1" x14ac:dyDescent="0.55000000000000004"/>
    <row r="38" hidden="1" x14ac:dyDescent="0.55000000000000004"/>
    <row r="39" hidden="1" x14ac:dyDescent="0.55000000000000004"/>
    <row r="40" hidden="1" x14ac:dyDescent="0.55000000000000004"/>
    <row r="41" hidden="1" x14ac:dyDescent="0.55000000000000004"/>
    <row r="42" hidden="1" x14ac:dyDescent="0.55000000000000004"/>
    <row r="43" hidden="1" x14ac:dyDescent="0.55000000000000004"/>
  </sheetData>
  <sheetProtection password="DF61" sheet="1" objects="1" scenarios="1"/>
  <mergeCells count="33">
    <mergeCell ref="E12:E21"/>
    <mergeCell ref="E23:E24"/>
    <mergeCell ref="N23:R23"/>
    <mergeCell ref="S23:T23"/>
    <mergeCell ref="N24:R24"/>
    <mergeCell ref="S24:T24"/>
    <mergeCell ref="N14:R14"/>
    <mergeCell ref="N15:R15"/>
    <mergeCell ref="S18:T18"/>
    <mergeCell ref="S17:T17"/>
    <mergeCell ref="S16:T16"/>
    <mergeCell ref="N16:R16"/>
    <mergeCell ref="S14:T14"/>
    <mergeCell ref="S15:T15"/>
    <mergeCell ref="S22:T22"/>
    <mergeCell ref="S21:T21"/>
    <mergeCell ref="N9:T9"/>
    <mergeCell ref="N10:R10"/>
    <mergeCell ref="S10:T10"/>
    <mergeCell ref="N13:R13"/>
    <mergeCell ref="N12:R12"/>
    <mergeCell ref="S12:T12"/>
    <mergeCell ref="S13:T13"/>
    <mergeCell ref="N11:R11"/>
    <mergeCell ref="S11:T11"/>
    <mergeCell ref="S20:T20"/>
    <mergeCell ref="S19:T19"/>
    <mergeCell ref="N22:R22"/>
    <mergeCell ref="N21:R21"/>
    <mergeCell ref="N17:R17"/>
    <mergeCell ref="N18:R18"/>
    <mergeCell ref="N19:R19"/>
    <mergeCell ref="N20:R20"/>
  </mergeCells>
  <phoneticPr fontId="2"/>
  <conditionalFormatting sqref="E11:T11 F13:T21 E23:T24">
    <cfRule type="expression" dxfId="9" priority="8">
      <formula>$N$9="従量電灯C"</formula>
    </cfRule>
    <cfRule type="expression" dxfId="8" priority="10">
      <formula>$N$9="従量電灯B"</formula>
    </cfRule>
  </conditionalFormatting>
  <conditionalFormatting sqref="N12">
    <cfRule type="expression" dxfId="7" priority="7">
      <formula>$N$9="従量電灯C"</formula>
    </cfRule>
    <cfRule type="expression" dxfId="6" priority="9">
      <formula>$N$9="従量電灯B"</formula>
    </cfRule>
  </conditionalFormatting>
  <conditionalFormatting sqref="E11:T11 F12:T12 F17:T21">
    <cfRule type="expression" dxfId="5" priority="6">
      <formula>$N$9="電化上手"</formula>
    </cfRule>
  </conditionalFormatting>
  <conditionalFormatting sqref="N13:R16 N23:R24">
    <cfRule type="expression" dxfId="4" priority="5">
      <formula>$N$9="電化上手"</formula>
    </cfRule>
  </conditionalFormatting>
  <conditionalFormatting sqref="E11:T11 F12:T16 F20:T21 E23:T24">
    <cfRule type="expression" dxfId="3" priority="4">
      <formula>$N$9="ピークシフト"</formula>
    </cfRule>
  </conditionalFormatting>
  <conditionalFormatting sqref="N17:R19">
    <cfRule type="expression" dxfId="2" priority="3">
      <formula>$N$9="ピークシフト"</formula>
    </cfRule>
  </conditionalFormatting>
  <conditionalFormatting sqref="F12:T19 E23:T24">
    <cfRule type="expression" dxfId="1" priority="2">
      <formula>$N$9="低圧電力"</formula>
    </cfRule>
  </conditionalFormatting>
  <conditionalFormatting sqref="N11 N20:R21">
    <cfRule type="expression" dxfId="0" priority="1">
      <formula>$N$9="低圧電力"</formula>
    </cfRule>
  </conditionalFormatting>
  <dataValidations count="2">
    <dataValidation type="list" allowBlank="1" showInputMessage="1" showErrorMessage="1" sqref="N9:T9" xr:uid="{593A889D-A012-4B97-ABDD-FF558823968D}">
      <formula1>"従量電灯B,従量電灯C,電化上手,ピークシフト,低圧電力"</formula1>
    </dataValidation>
    <dataValidation type="list" allowBlank="1" showInputMessage="1" showErrorMessage="1" sqref="N10:R10" xr:uid="{202D9647-94EF-43B7-AD80-5EB5101F6CC7}">
      <formula1>INDIRECT(N9)</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0AD6-EE2C-4382-B95E-74A0CE7DDADB}">
  <sheetPr codeName="Sheet2">
    <tabColor rgb="FFC00000"/>
  </sheetPr>
  <dimension ref="A1:AU72"/>
  <sheetViews>
    <sheetView showGridLines="0" showRowColHeaders="0" zoomScaleNormal="100" zoomScaleSheetLayoutView="130" workbookViewId="0">
      <selection activeCell="AN29" sqref="AN29"/>
    </sheetView>
  </sheetViews>
  <sheetFormatPr defaultColWidth="0" defaultRowHeight="18" zeroHeight="1" x14ac:dyDescent="0.55000000000000004"/>
  <cols>
    <col min="1" max="41" width="3.08203125" customWidth="1"/>
    <col min="42" max="42" width="3.1640625" customWidth="1"/>
    <col min="43" max="46" width="3.1640625" style="196" customWidth="1"/>
    <col min="47" max="16384" width="0" style="196" hidden="1"/>
  </cols>
  <sheetData>
    <row r="1" spans="1:42" ht="18.649999999999999" customHeight="1" x14ac:dyDescent="0.55000000000000004">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row>
    <row r="2" spans="1:42" ht="18.649999999999999" customHeight="1" x14ac:dyDescent="0.55000000000000004">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row>
    <row r="3" spans="1:42" ht="18.649999999999999" customHeight="1" x14ac:dyDescent="0.55000000000000004">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row>
    <row r="4" spans="1:42" ht="18.649999999999999" customHeight="1" x14ac:dyDescent="0.55000000000000004">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row>
    <row r="5" spans="1:42" ht="30.65" customHeight="1" x14ac:dyDescent="0.55000000000000004">
      <c r="A5" s="116"/>
      <c r="B5" s="116"/>
      <c r="C5" s="144" t="s">
        <v>280</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row>
    <row r="6" spans="1:42" ht="18.649999999999999" customHeight="1" x14ac:dyDescent="0.55000000000000004">
      <c r="A6" s="116"/>
      <c r="B6" s="116"/>
      <c r="C6" s="116"/>
      <c r="D6" s="250" t="s">
        <v>175</v>
      </c>
      <c r="E6" s="251"/>
      <c r="F6" s="251"/>
      <c r="G6" s="251"/>
      <c r="H6" s="251"/>
      <c r="I6" s="251"/>
      <c r="J6" s="251"/>
      <c r="K6" s="252"/>
      <c r="L6" s="254" t="str">
        <f>試算諸元入力!$N$9</f>
        <v>従量電灯B</v>
      </c>
      <c r="M6" s="255"/>
      <c r="N6" s="255"/>
      <c r="O6" s="255"/>
      <c r="P6" s="255"/>
      <c r="Q6" s="255"/>
      <c r="R6" s="255"/>
      <c r="S6" s="255"/>
      <c r="T6" s="256"/>
      <c r="U6" s="116"/>
      <c r="V6" s="116"/>
      <c r="W6" s="116"/>
      <c r="AN6" s="116"/>
      <c r="AO6" s="116"/>
      <c r="AP6" s="116"/>
    </row>
    <row r="7" spans="1:42" ht="18.649999999999999" customHeight="1" x14ac:dyDescent="0.55000000000000004">
      <c r="A7" s="116"/>
      <c r="B7" s="116"/>
      <c r="C7" s="116"/>
      <c r="D7" s="250" t="s">
        <v>179</v>
      </c>
      <c r="E7" s="251"/>
      <c r="F7" s="251"/>
      <c r="G7" s="251"/>
      <c r="H7" s="251"/>
      <c r="I7" s="251"/>
      <c r="J7" s="251"/>
      <c r="K7" s="252"/>
      <c r="L7" s="254">
        <f>試算諸元入力!$N$10</f>
        <v>0</v>
      </c>
      <c r="M7" s="255"/>
      <c r="N7" s="255"/>
      <c r="O7" s="255"/>
      <c r="P7" s="255"/>
      <c r="Q7" s="256"/>
      <c r="R7" s="257" t="str">
        <f>試算諸元入力!S10</f>
        <v>A</v>
      </c>
      <c r="S7" s="258"/>
      <c r="T7" s="259"/>
      <c r="U7" s="116"/>
      <c r="V7" s="116"/>
      <c r="W7" s="125"/>
      <c r="X7" s="134"/>
      <c r="Y7" s="134"/>
      <c r="Z7" s="134"/>
      <c r="AA7" s="134"/>
      <c r="AB7" s="134"/>
      <c r="AC7" s="134"/>
      <c r="AD7" s="134"/>
      <c r="AE7" s="134"/>
      <c r="AF7" s="135"/>
      <c r="AG7" s="135"/>
      <c r="AH7" s="135"/>
      <c r="AI7" s="135"/>
      <c r="AJ7" s="135"/>
      <c r="AK7" s="135"/>
      <c r="AL7" s="134"/>
      <c r="AM7" s="134"/>
      <c r="AN7" s="125"/>
      <c r="AO7" s="116"/>
      <c r="AP7" s="116"/>
    </row>
    <row r="8" spans="1:42" ht="18.649999999999999" customHeight="1" x14ac:dyDescent="0.55000000000000004">
      <c r="A8" s="116"/>
      <c r="B8" s="116"/>
      <c r="C8" s="116"/>
      <c r="D8" s="241" t="s">
        <v>227</v>
      </c>
      <c r="E8" s="241"/>
      <c r="F8" s="241"/>
      <c r="G8" s="241"/>
      <c r="H8" s="241"/>
      <c r="I8" s="241"/>
      <c r="J8" s="241"/>
      <c r="K8" s="241"/>
      <c r="L8" s="201">
        <f>試算諸元入力!$N$22</f>
        <v>0</v>
      </c>
      <c r="M8" s="202"/>
      <c r="N8" s="202"/>
      <c r="O8" s="202"/>
      <c r="P8" s="202"/>
      <c r="Q8" s="203"/>
      <c r="R8" s="250" t="s">
        <v>228</v>
      </c>
      <c r="S8" s="251"/>
      <c r="T8" s="252"/>
      <c r="U8" s="116"/>
      <c r="V8" s="116"/>
      <c r="W8" s="125"/>
      <c r="X8" s="134"/>
      <c r="Y8" s="134"/>
      <c r="Z8" s="134"/>
      <c r="AA8" s="134"/>
      <c r="AB8" s="134"/>
      <c r="AC8" s="134"/>
      <c r="AD8" s="134"/>
      <c r="AE8" s="134"/>
      <c r="AF8" s="135"/>
      <c r="AG8" s="135"/>
      <c r="AH8" s="135"/>
      <c r="AI8" s="135"/>
      <c r="AJ8" s="135"/>
      <c r="AK8" s="135"/>
      <c r="AL8" s="134"/>
      <c r="AM8" s="134"/>
      <c r="AN8" s="125"/>
      <c r="AO8" s="116"/>
      <c r="AP8" s="116"/>
    </row>
    <row r="9" spans="1:42" ht="18.649999999999999" customHeight="1" x14ac:dyDescent="0.55000000000000004">
      <c r="A9" s="116"/>
      <c r="B9" s="116"/>
      <c r="C9" s="116"/>
      <c r="D9" s="120"/>
      <c r="E9" s="120"/>
      <c r="F9" s="120"/>
      <c r="G9" s="120"/>
      <c r="H9" s="120"/>
      <c r="I9" s="120"/>
      <c r="J9" s="120"/>
      <c r="K9" s="120"/>
      <c r="L9" s="146"/>
      <c r="M9" s="146"/>
      <c r="N9" s="146"/>
      <c r="O9" s="146"/>
      <c r="P9" s="146"/>
      <c r="Q9" s="146"/>
      <c r="R9" s="120"/>
      <c r="S9" s="120"/>
      <c r="T9" s="116"/>
      <c r="U9" s="116"/>
      <c r="V9" s="116"/>
      <c r="W9" s="125"/>
      <c r="X9" s="134"/>
      <c r="Y9" s="134"/>
      <c r="Z9" s="134"/>
      <c r="AA9" s="134"/>
      <c r="AB9" s="134"/>
      <c r="AC9" s="134"/>
      <c r="AD9" s="134"/>
      <c r="AE9" s="134"/>
      <c r="AF9" s="135"/>
      <c r="AG9" s="135"/>
      <c r="AH9" s="135"/>
      <c r="AI9" s="135"/>
      <c r="AJ9" s="135"/>
      <c r="AK9" s="135"/>
      <c r="AL9" s="134"/>
      <c r="AM9" s="134"/>
      <c r="AN9" s="125"/>
      <c r="AO9" s="116"/>
      <c r="AP9" s="116"/>
    </row>
    <row r="10" spans="1:42" ht="18.649999999999999" customHeight="1" x14ac:dyDescent="0.55000000000000004">
      <c r="A10" s="115"/>
      <c r="B10" s="116"/>
      <c r="C10" s="144" t="s">
        <v>281</v>
      </c>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pans="1:42" ht="18.649999999999999" customHeight="1" x14ac:dyDescent="0.55000000000000004">
      <c r="A11" s="115"/>
      <c r="B11" s="115"/>
      <c r="C11" s="115"/>
      <c r="D11" s="260"/>
      <c r="E11" s="260"/>
      <c r="F11" s="260"/>
      <c r="G11" s="260"/>
      <c r="H11" s="260"/>
      <c r="I11" s="260"/>
      <c r="J11" s="260"/>
      <c r="K11" s="260"/>
      <c r="L11" s="260"/>
      <c r="M11" s="260"/>
      <c r="N11" s="260"/>
      <c r="O11" s="260"/>
      <c r="P11" s="253" t="s">
        <v>258</v>
      </c>
      <c r="Q11" s="253"/>
      <c r="R11" s="253"/>
      <c r="S11" s="253"/>
      <c r="T11" s="253"/>
      <c r="U11" s="253"/>
      <c r="V11" s="253"/>
      <c r="W11" s="253"/>
      <c r="X11" s="253"/>
      <c r="Y11" s="253"/>
      <c r="Z11" s="253"/>
      <c r="AA11" s="253"/>
      <c r="AB11" s="253" t="s">
        <v>259</v>
      </c>
      <c r="AC11" s="253"/>
      <c r="AD11" s="253"/>
      <c r="AE11" s="253"/>
      <c r="AF11" s="253"/>
      <c r="AG11" s="253"/>
      <c r="AH11" s="253"/>
      <c r="AI11" s="253"/>
      <c r="AJ11" s="253"/>
      <c r="AK11" s="253"/>
      <c r="AL11" s="253"/>
      <c r="AM11" s="253"/>
      <c r="AN11" s="116"/>
      <c r="AO11" s="116"/>
      <c r="AP11" s="116"/>
    </row>
    <row r="12" spans="1:42" ht="18.649999999999999" customHeight="1" x14ac:dyDescent="0.55000000000000004">
      <c r="A12" s="115"/>
      <c r="B12" s="115"/>
      <c r="C12" s="115"/>
      <c r="D12" s="241" t="s">
        <v>7</v>
      </c>
      <c r="E12" s="241"/>
      <c r="F12" s="241"/>
      <c r="G12" s="241"/>
      <c r="H12" s="241"/>
      <c r="I12" s="241"/>
      <c r="J12" s="241"/>
      <c r="K12" s="241"/>
      <c r="L12" s="241"/>
      <c r="M12" s="241"/>
      <c r="N12" s="241"/>
      <c r="O12" s="241"/>
      <c r="P12" s="245">
        <f>IF(L6=従量電灯B!D7, 従量電灯B!F5, IF(L6=従量電灯C!D7, 従量電灯C!F5, IF(L6=電化上手!D2, 電化上手!F5, IF(L6=ﾋﾟｰｸｼﾌﾄ!D2, ﾋﾟｰｸｼﾌﾄ!F5, IF(L6=低圧電力!D7, 低圧電力!F5+低圧電力!J5)))))</f>
        <v>0</v>
      </c>
      <c r="Q12" s="246"/>
      <c r="R12" s="246"/>
      <c r="S12" s="246"/>
      <c r="T12" s="246"/>
      <c r="U12" s="246"/>
      <c r="V12" s="246"/>
      <c r="W12" s="246"/>
      <c r="X12" s="247"/>
      <c r="Y12" s="241" t="s">
        <v>226</v>
      </c>
      <c r="Z12" s="241"/>
      <c r="AA12" s="241"/>
      <c r="AB12" s="245">
        <f>IF(L6=従量電灯B!D7, 従量電灯B!F6, IF(L6=従量電灯C!D7, 従量電灯C!F6, IF(L6=電化上手!D2, 電化上手!F6, IF(L6=ﾋﾟｰｸｼﾌﾄ!D2, ﾋﾟｰｸｼﾌﾄ!F6, IF(L6=低圧電力!D7, 低圧電力!F6+低圧電力!J6)))))</f>
        <v>0</v>
      </c>
      <c r="AC12" s="246"/>
      <c r="AD12" s="246"/>
      <c r="AE12" s="246"/>
      <c r="AF12" s="246"/>
      <c r="AG12" s="246"/>
      <c r="AH12" s="246"/>
      <c r="AI12" s="246"/>
      <c r="AJ12" s="247"/>
      <c r="AK12" s="241" t="s">
        <v>226</v>
      </c>
      <c r="AL12" s="241"/>
      <c r="AM12" s="241"/>
      <c r="AN12" s="116"/>
      <c r="AO12" s="116"/>
      <c r="AP12" s="116"/>
    </row>
    <row r="13" spans="1:42" ht="18.649999999999999" customHeight="1" x14ac:dyDescent="0.55000000000000004">
      <c r="A13" s="115"/>
      <c r="B13" s="115"/>
      <c r="C13" s="115"/>
      <c r="D13" s="241" t="s">
        <v>20</v>
      </c>
      <c r="E13" s="241"/>
      <c r="F13" s="241"/>
      <c r="G13" s="241"/>
      <c r="H13" s="241"/>
      <c r="I13" s="241"/>
      <c r="J13" s="241"/>
      <c r="K13" s="241"/>
      <c r="L13" s="241"/>
      <c r="M13" s="241"/>
      <c r="N13" s="241"/>
      <c r="O13" s="241"/>
      <c r="P13" s="245">
        <f>IF(L6=従量電灯B!D7, 従量電灯B!J5, IF(L6=従量電灯C!D7, 従量電灯C!J5, IF(L6=電化上手!D2, 電化上手!J5, IF(L6=ﾋﾟｰｸｼﾌﾄ!D2, ﾋﾟｰｸｼﾌﾄ!J5, IF(L6=低圧電力!D7, 低圧電力!N5)))))</f>
        <v>0</v>
      </c>
      <c r="Q13" s="246"/>
      <c r="R13" s="246"/>
      <c r="S13" s="246"/>
      <c r="T13" s="246"/>
      <c r="U13" s="246"/>
      <c r="V13" s="246"/>
      <c r="W13" s="246"/>
      <c r="X13" s="247"/>
      <c r="Y13" s="241" t="s">
        <v>226</v>
      </c>
      <c r="Z13" s="241"/>
      <c r="AA13" s="241"/>
      <c r="AB13" s="245">
        <f>IF(L6=従量電灯B!D7, 従量電灯B!J6, IF(L6=従量電灯C!D7, 従量電灯C!J6, IF(L6=電化上手!D2, 電化上手!J6, IF(L6=ﾋﾟｰｸｼﾌﾄ!D2, ﾋﾟｰｸｼﾌﾄ!J6, IF(L6=低圧電力!D7, 低圧電力!N6)))))</f>
        <v>0</v>
      </c>
      <c r="AC13" s="246"/>
      <c r="AD13" s="246"/>
      <c r="AE13" s="246"/>
      <c r="AF13" s="246"/>
      <c r="AG13" s="246"/>
      <c r="AH13" s="246"/>
      <c r="AI13" s="246"/>
      <c r="AJ13" s="247"/>
      <c r="AK13" s="241" t="s">
        <v>226</v>
      </c>
      <c r="AL13" s="241"/>
      <c r="AM13" s="241"/>
      <c r="AN13" s="116"/>
      <c r="AO13" s="116"/>
      <c r="AP13" s="116"/>
    </row>
    <row r="14" spans="1:42" ht="18.649999999999999" customHeight="1" x14ac:dyDescent="0.55000000000000004">
      <c r="A14" s="115"/>
      <c r="B14" s="115"/>
      <c r="C14" s="115"/>
      <c r="D14" s="249" t="s">
        <v>315</v>
      </c>
      <c r="E14" s="241"/>
      <c r="F14" s="241"/>
      <c r="G14" s="241"/>
      <c r="H14" s="241"/>
      <c r="I14" s="241"/>
      <c r="J14" s="241"/>
      <c r="K14" s="241"/>
      <c r="L14" s="241"/>
      <c r="M14" s="241"/>
      <c r="N14" s="241"/>
      <c r="O14" s="241"/>
      <c r="P14" s="245">
        <f>IF(L6=従量電灯B!D7, 従量電灯B!N5, IF(L6=従量電灯C!D7, 従量電灯C!N5, IF(L6=電化上手!D2, 電化上手!N5, IF(L6=ﾋﾟｰｸｼﾌﾄ!D2, ﾋﾟｰｸｼﾌﾄ!N5, IF(L6=低圧電力!D7, 低圧電力!R5)))))</f>
        <v>0</v>
      </c>
      <c r="Q14" s="246"/>
      <c r="R14" s="246"/>
      <c r="S14" s="246"/>
      <c r="T14" s="246"/>
      <c r="U14" s="246"/>
      <c r="V14" s="246"/>
      <c r="W14" s="246"/>
      <c r="X14" s="247"/>
      <c r="Y14" s="241" t="s">
        <v>226</v>
      </c>
      <c r="Z14" s="241"/>
      <c r="AA14" s="241"/>
      <c r="AB14" s="245">
        <f>IF(L6=従量電灯B!D7, 従量電灯B!N6, IF(L6=従量電灯C!D7, 従量電灯C!N6, IF(L6=電化上手!D2, 電化上手!N6, IF(L6=ﾋﾟｰｸｼﾌﾄ!D2, ﾋﾟｰｸｼﾌﾄ!N6, IF(L6=低圧電力!D7, 低圧電力!R6)))))</f>
        <v>0</v>
      </c>
      <c r="AC14" s="246"/>
      <c r="AD14" s="246"/>
      <c r="AE14" s="246"/>
      <c r="AF14" s="246"/>
      <c r="AG14" s="246"/>
      <c r="AH14" s="246"/>
      <c r="AI14" s="246"/>
      <c r="AJ14" s="247"/>
      <c r="AK14" s="241" t="s">
        <v>226</v>
      </c>
      <c r="AL14" s="241"/>
      <c r="AM14" s="241"/>
      <c r="AN14" s="116"/>
      <c r="AO14" s="116"/>
      <c r="AP14" s="116"/>
    </row>
    <row r="15" spans="1:42" ht="18.649999999999999" customHeight="1" x14ac:dyDescent="0.55000000000000004">
      <c r="A15" s="115"/>
      <c r="B15" s="115"/>
      <c r="C15" s="115"/>
      <c r="D15" s="176"/>
      <c r="E15" s="173" t="s">
        <v>314</v>
      </c>
      <c r="F15" s="174"/>
      <c r="G15" s="174"/>
      <c r="H15" s="174"/>
      <c r="I15" s="174"/>
      <c r="J15" s="174"/>
      <c r="K15" s="174"/>
      <c r="L15" s="174"/>
      <c r="M15" s="174"/>
      <c r="N15" s="174"/>
      <c r="O15" s="175"/>
      <c r="P15" s="245">
        <f>L8*P39</f>
        <v>0</v>
      </c>
      <c r="Q15" s="246"/>
      <c r="R15" s="246"/>
      <c r="S15" s="246"/>
      <c r="T15" s="246"/>
      <c r="U15" s="246"/>
      <c r="V15" s="246"/>
      <c r="W15" s="246"/>
      <c r="X15" s="247"/>
      <c r="Y15" s="250" t="s">
        <v>263</v>
      </c>
      <c r="Z15" s="251"/>
      <c r="AA15" s="252"/>
      <c r="AB15" s="245">
        <f>L8*AB39</f>
        <v>0</v>
      </c>
      <c r="AC15" s="246"/>
      <c r="AD15" s="246"/>
      <c r="AE15" s="246"/>
      <c r="AF15" s="246"/>
      <c r="AG15" s="246"/>
      <c r="AH15" s="246"/>
      <c r="AI15" s="246"/>
      <c r="AJ15" s="247"/>
      <c r="AK15" s="250" t="s">
        <v>263</v>
      </c>
      <c r="AL15" s="251"/>
      <c r="AM15" s="252"/>
      <c r="AN15" s="116"/>
      <c r="AO15" s="116"/>
      <c r="AP15" s="116"/>
    </row>
    <row r="16" spans="1:42" ht="18.649999999999999" customHeight="1" x14ac:dyDescent="0.55000000000000004">
      <c r="A16" s="115"/>
      <c r="B16" s="115"/>
      <c r="C16" s="115"/>
      <c r="D16" s="241" t="s">
        <v>229</v>
      </c>
      <c r="E16" s="241"/>
      <c r="F16" s="241"/>
      <c r="G16" s="241"/>
      <c r="H16" s="241"/>
      <c r="I16" s="241"/>
      <c r="J16" s="241"/>
      <c r="K16" s="241"/>
      <c r="L16" s="241"/>
      <c r="M16" s="241"/>
      <c r="N16" s="241"/>
      <c r="O16" s="241"/>
      <c r="P16" s="245">
        <f>IF(L6=従量電灯B!D7, 従量電灯B!R5, IF(L6=従量電灯C!D7, 従量電灯C!R5, IF(L6=電化上手!D2, 電化上手!R5, IF(L6=ﾋﾟｰｸｼﾌﾄ!D2, ﾋﾟｰｸｼﾌﾄ!R5, IF(L6=低圧電力!D7, 低圧電力!V5)))))</f>
        <v>0</v>
      </c>
      <c r="Q16" s="246"/>
      <c r="R16" s="246"/>
      <c r="S16" s="246"/>
      <c r="T16" s="246"/>
      <c r="U16" s="246"/>
      <c r="V16" s="246"/>
      <c r="W16" s="246"/>
      <c r="X16" s="247"/>
      <c r="Y16" s="241" t="s">
        <v>226</v>
      </c>
      <c r="Z16" s="241"/>
      <c r="AA16" s="241"/>
      <c r="AB16" s="245">
        <f>IF(L6=従量電灯B!D7, 従量電灯B!R6, IF(L6=従量電灯C!D7, 従量電灯C!R6, IF(L6=電化上手!D2, 電化上手!R6, IF(L6=ﾋﾟｰｸｼﾌﾄ!D2, ﾋﾟｰｸｼﾌﾄ!R6, IF(L6=低圧電力!D7, 低圧電力!V6)))))</f>
        <v>0</v>
      </c>
      <c r="AC16" s="246"/>
      <c r="AD16" s="246"/>
      <c r="AE16" s="246"/>
      <c r="AF16" s="246"/>
      <c r="AG16" s="246"/>
      <c r="AH16" s="246"/>
      <c r="AI16" s="246"/>
      <c r="AJ16" s="247"/>
      <c r="AK16" s="241" t="s">
        <v>226</v>
      </c>
      <c r="AL16" s="241"/>
      <c r="AM16" s="241"/>
      <c r="AN16" s="116"/>
      <c r="AO16" s="116"/>
      <c r="AP16" s="116"/>
    </row>
    <row r="17" spans="1:42" ht="18.649999999999999" customHeight="1" x14ac:dyDescent="0.55000000000000004">
      <c r="A17" s="116"/>
      <c r="B17" s="115"/>
      <c r="C17" s="115"/>
      <c r="D17" s="250" t="s">
        <v>316</v>
      </c>
      <c r="E17" s="251"/>
      <c r="F17" s="251"/>
      <c r="G17" s="251"/>
      <c r="H17" s="251"/>
      <c r="I17" s="251"/>
      <c r="J17" s="251"/>
      <c r="K17" s="251"/>
      <c r="L17" s="251"/>
      <c r="M17" s="251"/>
      <c r="N17" s="251"/>
      <c r="O17" s="252"/>
      <c r="P17" s="261">
        <f>-(試算諸元入力!N23+試算諸元入力!N24)</f>
        <v>0</v>
      </c>
      <c r="Q17" s="262"/>
      <c r="R17" s="262"/>
      <c r="S17" s="262"/>
      <c r="T17" s="262"/>
      <c r="U17" s="262"/>
      <c r="V17" s="262"/>
      <c r="W17" s="262"/>
      <c r="X17" s="263"/>
      <c r="Y17" s="241" t="s">
        <v>226</v>
      </c>
      <c r="Z17" s="241"/>
      <c r="AA17" s="241"/>
      <c r="AB17" s="245">
        <v>0</v>
      </c>
      <c r="AC17" s="246"/>
      <c r="AD17" s="246"/>
      <c r="AE17" s="246"/>
      <c r="AF17" s="246"/>
      <c r="AG17" s="246"/>
      <c r="AH17" s="246"/>
      <c r="AI17" s="246"/>
      <c r="AJ17" s="247"/>
      <c r="AK17" s="241" t="s">
        <v>226</v>
      </c>
      <c r="AL17" s="241"/>
      <c r="AM17" s="241"/>
      <c r="AN17" s="116"/>
      <c r="AO17" s="116"/>
      <c r="AP17" s="116"/>
    </row>
    <row r="18" spans="1:42" ht="18.649999999999999" customHeight="1" x14ac:dyDescent="0.55000000000000004">
      <c r="A18" s="154"/>
      <c r="B18" s="116"/>
      <c r="C18" s="116"/>
      <c r="D18" s="241" t="s">
        <v>317</v>
      </c>
      <c r="E18" s="241"/>
      <c r="F18" s="241"/>
      <c r="G18" s="241"/>
      <c r="H18" s="241"/>
      <c r="I18" s="241"/>
      <c r="J18" s="241"/>
      <c r="K18" s="241"/>
      <c r="L18" s="241"/>
      <c r="M18" s="241"/>
      <c r="N18" s="241"/>
      <c r="O18" s="241"/>
      <c r="P18" s="242">
        <f>ROUNDDOWN(SUM(P12:X14,P16,P17),0)</f>
        <v>0</v>
      </c>
      <c r="Q18" s="243"/>
      <c r="R18" s="243"/>
      <c r="S18" s="243"/>
      <c r="T18" s="243"/>
      <c r="U18" s="243"/>
      <c r="V18" s="243"/>
      <c r="W18" s="243"/>
      <c r="X18" s="244"/>
      <c r="Y18" s="241" t="s">
        <v>226</v>
      </c>
      <c r="Z18" s="241"/>
      <c r="AA18" s="241"/>
      <c r="AB18" s="242">
        <f>ROUNDDOWN(SUM(AB12:AJ14,AB16,AB17),0)</f>
        <v>0</v>
      </c>
      <c r="AC18" s="243"/>
      <c r="AD18" s="243"/>
      <c r="AE18" s="243"/>
      <c r="AF18" s="243"/>
      <c r="AG18" s="243"/>
      <c r="AH18" s="243"/>
      <c r="AI18" s="243"/>
      <c r="AJ18" s="244"/>
      <c r="AK18" s="241" t="s">
        <v>226</v>
      </c>
      <c r="AL18" s="241"/>
      <c r="AM18" s="241"/>
      <c r="AN18" s="116"/>
      <c r="AO18" s="116"/>
      <c r="AP18" s="116"/>
    </row>
    <row r="19" spans="1:42" s="197" customFormat="1" ht="20.25" customHeight="1" x14ac:dyDescent="0.55000000000000004">
      <c r="A19" s="154"/>
      <c r="B19" s="154"/>
      <c r="C19" s="154"/>
      <c r="D19" s="178" t="s">
        <v>300</v>
      </c>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row>
    <row r="20" spans="1:42" s="197" customFormat="1" ht="20.25" customHeight="1" x14ac:dyDescent="0.55000000000000004">
      <c r="A20" s="154"/>
      <c r="B20" s="154"/>
      <c r="C20" s="154"/>
      <c r="D20" s="154" t="s">
        <v>310</v>
      </c>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row>
    <row r="21" spans="1:42" s="197" customFormat="1" ht="20.25" customHeight="1" x14ac:dyDescent="0.55000000000000004">
      <c r="A21" s="154"/>
      <c r="B21" s="154"/>
      <c r="C21" s="154"/>
      <c r="D21" s="154"/>
      <c r="E21" s="154" t="s">
        <v>264</v>
      </c>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row>
    <row r="22" spans="1:42" s="197" customFormat="1" ht="20.25" customHeight="1" x14ac:dyDescent="0.55000000000000004">
      <c r="A22" s="154"/>
      <c r="B22" s="154"/>
      <c r="C22" s="154"/>
      <c r="D22" s="154" t="s">
        <v>311</v>
      </c>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row>
    <row r="23" spans="1:42" s="197" customFormat="1" ht="20.25" customHeight="1" x14ac:dyDescent="0.55000000000000004">
      <c r="A23" s="154"/>
      <c r="B23" s="154"/>
      <c r="C23" s="154"/>
      <c r="D23" s="155" t="s">
        <v>265</v>
      </c>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row>
    <row r="24" spans="1:42" s="197" customFormat="1" ht="20.25" customHeight="1" x14ac:dyDescent="0.55000000000000004">
      <c r="A24"/>
      <c r="B24" s="154"/>
      <c r="C24" s="154"/>
      <c r="D24" s="155" t="s">
        <v>327</v>
      </c>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row>
    <row r="25" spans="1:42" x14ac:dyDescent="0.55000000000000004">
      <c r="A25" s="154"/>
      <c r="D25" s="155" t="s">
        <v>266</v>
      </c>
    </row>
    <row r="26" spans="1:42" x14ac:dyDescent="0.55000000000000004">
      <c r="A26" s="154"/>
      <c r="D26" s="155" t="s">
        <v>329</v>
      </c>
    </row>
    <row r="27" spans="1:42" x14ac:dyDescent="0.55000000000000004">
      <c r="A27" s="154"/>
      <c r="D27" s="155" t="s">
        <v>330</v>
      </c>
    </row>
    <row r="28" spans="1:42" s="197" customFormat="1" ht="20" customHeight="1" x14ac:dyDescent="0.55000000000000004">
      <c r="A28" s="154"/>
      <c r="B28" s="154"/>
      <c r="C28" s="154"/>
      <c r="D28" s="154" t="s">
        <v>312</v>
      </c>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row>
    <row r="29" spans="1:42" s="197" customFormat="1" ht="20" customHeight="1" x14ac:dyDescent="0.55000000000000004">
      <c r="A29" s="154"/>
      <c r="B29" s="154"/>
      <c r="C29" s="154"/>
      <c r="D29" s="154" t="s">
        <v>301</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row>
    <row r="30" spans="1:42" s="197" customFormat="1" ht="20" customHeight="1" x14ac:dyDescent="0.55000000000000004">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row>
    <row r="31" spans="1:42" s="197" customFormat="1" ht="20" customHeight="1" x14ac:dyDescent="0.55000000000000004">
      <c r="A31" s="116"/>
      <c r="B31" s="116"/>
      <c r="C31" s="144" t="s">
        <v>313</v>
      </c>
      <c r="D31" s="120"/>
      <c r="E31" s="120"/>
      <c r="F31" s="120"/>
      <c r="G31" s="120"/>
      <c r="H31" s="120"/>
      <c r="I31" s="120"/>
      <c r="J31" s="120"/>
      <c r="K31" s="120"/>
      <c r="L31" s="120"/>
      <c r="M31" s="120"/>
      <c r="N31" s="120"/>
      <c r="O31" s="120"/>
      <c r="P31" s="147"/>
      <c r="Q31" s="147"/>
      <c r="R31" s="147"/>
      <c r="S31" s="147"/>
      <c r="T31" s="147"/>
      <c r="U31" s="147"/>
      <c r="V31" s="147"/>
      <c r="W31" s="147"/>
      <c r="X31" s="147"/>
      <c r="Y31" s="120"/>
      <c r="Z31" s="120"/>
      <c r="AA31" s="120"/>
      <c r="AB31" s="148"/>
      <c r="AC31" s="148"/>
      <c r="AD31" s="148"/>
      <c r="AE31" s="148"/>
      <c r="AF31" s="148"/>
      <c r="AG31" s="148"/>
      <c r="AH31" s="148"/>
      <c r="AI31" s="148"/>
      <c r="AJ31" s="148"/>
      <c r="AK31" s="120"/>
      <c r="AL31" s="120"/>
      <c r="AM31" s="120"/>
      <c r="AN31" s="116"/>
      <c r="AO31" s="116"/>
      <c r="AP31" s="116"/>
    </row>
    <row r="32" spans="1:42" ht="18.649999999999999" customHeight="1" x14ac:dyDescent="0.55000000000000004">
      <c r="A32" s="116"/>
      <c r="B32" s="116"/>
      <c r="C32" s="116"/>
      <c r="D32" s="241" t="s">
        <v>244</v>
      </c>
      <c r="E32" s="241"/>
      <c r="F32" s="241"/>
      <c r="G32" s="241"/>
      <c r="H32" s="241"/>
      <c r="I32" s="241"/>
      <c r="J32" s="241"/>
      <c r="K32" s="241"/>
      <c r="L32" s="241"/>
      <c r="M32" s="241"/>
      <c r="N32" s="241"/>
      <c r="O32" s="241"/>
      <c r="P32" s="241"/>
      <c r="Q32" s="241"/>
      <c r="R32" s="241"/>
      <c r="S32" s="241"/>
      <c r="T32" s="241"/>
      <c r="U32" s="241"/>
      <c r="V32" s="267">
        <f>AB18-P18</f>
        <v>0</v>
      </c>
      <c r="W32" s="268"/>
      <c r="X32" s="268"/>
      <c r="Y32" s="268"/>
      <c r="Z32" s="268"/>
      <c r="AA32" s="268"/>
      <c r="AB32" s="268"/>
      <c r="AC32" s="268"/>
      <c r="AD32" s="268"/>
      <c r="AE32" s="268"/>
      <c r="AF32" s="268"/>
      <c r="AG32" s="268"/>
      <c r="AH32" s="268"/>
      <c r="AI32" s="268"/>
      <c r="AJ32" s="268"/>
      <c r="AK32" s="241" t="s">
        <v>226</v>
      </c>
      <c r="AL32" s="241"/>
      <c r="AM32" s="241"/>
      <c r="AN32" s="116"/>
      <c r="AO32" s="116"/>
      <c r="AP32" s="116"/>
    </row>
    <row r="33" spans="1:42" ht="18.649999999999999" customHeight="1" x14ac:dyDescent="0.55000000000000004">
      <c r="A33" s="116"/>
      <c r="B33" s="116"/>
      <c r="C33" s="116"/>
      <c r="D33" s="241" t="s">
        <v>245</v>
      </c>
      <c r="E33" s="241"/>
      <c r="F33" s="241"/>
      <c r="G33" s="241"/>
      <c r="H33" s="241"/>
      <c r="I33" s="241"/>
      <c r="J33" s="241"/>
      <c r="K33" s="241"/>
      <c r="L33" s="241"/>
      <c r="M33" s="241"/>
      <c r="N33" s="241"/>
      <c r="O33" s="241"/>
      <c r="P33" s="241"/>
      <c r="Q33" s="241"/>
      <c r="R33" s="241"/>
      <c r="S33" s="241"/>
      <c r="T33" s="241"/>
      <c r="U33" s="241"/>
      <c r="V33" s="248" t="e">
        <f>V32/(P18/100)</f>
        <v>#DIV/0!</v>
      </c>
      <c r="W33" s="248"/>
      <c r="X33" s="248"/>
      <c r="Y33" s="248"/>
      <c r="Z33" s="248"/>
      <c r="AA33" s="248"/>
      <c r="AB33" s="248"/>
      <c r="AC33" s="248"/>
      <c r="AD33" s="248"/>
      <c r="AE33" s="248"/>
      <c r="AF33" s="248"/>
      <c r="AG33" s="248"/>
      <c r="AH33" s="248"/>
      <c r="AI33" s="248"/>
      <c r="AJ33" s="248"/>
      <c r="AK33" s="241" t="s">
        <v>246</v>
      </c>
      <c r="AL33" s="241"/>
      <c r="AM33" s="241"/>
      <c r="AN33" s="116"/>
      <c r="AO33" s="116"/>
      <c r="AP33" s="116"/>
    </row>
    <row r="34" spans="1:42" x14ac:dyDescent="0.55000000000000004">
      <c r="A34" s="116"/>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row>
    <row r="35" spans="1:42" ht="18.649999999999999" customHeight="1" x14ac:dyDescent="0.55000000000000004">
      <c r="A35" s="116"/>
      <c r="B35" s="116"/>
      <c r="C35" s="144" t="s">
        <v>291</v>
      </c>
      <c r="D35" s="120"/>
      <c r="E35" s="120"/>
      <c r="F35" s="120"/>
      <c r="G35" s="120"/>
      <c r="H35" s="120"/>
      <c r="I35" s="120"/>
      <c r="J35" s="120"/>
      <c r="K35" s="120"/>
      <c r="L35" s="145"/>
      <c r="M35" s="145"/>
      <c r="N35" s="145"/>
      <c r="O35" s="145"/>
      <c r="P35" s="145"/>
      <c r="Q35" s="145"/>
      <c r="R35" s="120"/>
      <c r="S35" s="120"/>
      <c r="T35" s="120"/>
      <c r="U35" s="125"/>
      <c r="V35" s="125"/>
      <c r="W35" s="125"/>
      <c r="X35" s="134"/>
      <c r="Y35" s="134"/>
      <c r="Z35" s="134"/>
      <c r="AA35" s="134"/>
      <c r="AB35" s="134"/>
      <c r="AC35" s="134"/>
      <c r="AD35" s="134"/>
      <c r="AE35" s="134"/>
      <c r="AF35" s="135"/>
      <c r="AG35" s="135"/>
      <c r="AH35" s="135"/>
      <c r="AI35" s="135"/>
      <c r="AJ35" s="135"/>
      <c r="AK35" s="135"/>
      <c r="AL35" s="134"/>
      <c r="AM35" s="134"/>
      <c r="AN35" s="125"/>
      <c r="AO35" s="116"/>
      <c r="AP35" s="116"/>
    </row>
    <row r="36" spans="1:42" ht="18.649999999999999" customHeight="1" x14ac:dyDescent="0.55000000000000004">
      <c r="A36" s="116"/>
      <c r="B36" s="116"/>
      <c r="C36" s="125"/>
      <c r="D36" s="120"/>
      <c r="E36" s="120"/>
      <c r="F36" s="120"/>
      <c r="G36" s="120"/>
      <c r="H36" s="120"/>
      <c r="I36" s="120"/>
      <c r="J36" s="120"/>
      <c r="K36" s="120"/>
      <c r="L36" s="145"/>
      <c r="M36" s="145"/>
      <c r="N36" s="145"/>
      <c r="O36" s="145"/>
      <c r="P36" s="260" t="s">
        <v>282</v>
      </c>
      <c r="Q36" s="264"/>
      <c r="R36" s="264"/>
      <c r="S36" s="264"/>
      <c r="T36" s="264"/>
      <c r="U36" s="264"/>
      <c r="V36" s="264"/>
      <c r="W36" s="264"/>
      <c r="X36" s="264"/>
      <c r="Y36" s="264"/>
      <c r="Z36" s="264"/>
      <c r="AA36" s="265"/>
      <c r="AB36" s="266" t="s">
        <v>283</v>
      </c>
      <c r="AC36" s="264"/>
      <c r="AD36" s="264"/>
      <c r="AE36" s="264"/>
      <c r="AF36" s="264"/>
      <c r="AG36" s="264"/>
      <c r="AH36" s="264"/>
      <c r="AI36" s="264"/>
      <c r="AJ36" s="264"/>
      <c r="AK36" s="264"/>
      <c r="AL36" s="264"/>
      <c r="AM36" s="265"/>
      <c r="AN36" s="125"/>
      <c r="AO36" s="116"/>
      <c r="AP36" s="116"/>
    </row>
    <row r="37" spans="1:42" ht="18.649999999999999" customHeight="1" x14ac:dyDescent="0.55000000000000004">
      <c r="A37" s="116"/>
      <c r="B37" s="116"/>
      <c r="C37" s="125"/>
      <c r="D37" s="249" t="s">
        <v>261</v>
      </c>
      <c r="E37" s="241"/>
      <c r="F37" s="241"/>
      <c r="G37" s="241"/>
      <c r="H37" s="241"/>
      <c r="I37" s="241"/>
      <c r="J37" s="241"/>
      <c r="K37" s="241"/>
      <c r="L37" s="241"/>
      <c r="M37" s="241"/>
      <c r="N37" s="241"/>
      <c r="O37" s="241"/>
      <c r="P37" s="245">
        <f>fuel!W22</f>
        <v>-1.87</v>
      </c>
      <c r="Q37" s="246"/>
      <c r="R37" s="246"/>
      <c r="S37" s="246"/>
      <c r="T37" s="246"/>
      <c r="U37" s="246"/>
      <c r="V37" s="246"/>
      <c r="W37" s="246"/>
      <c r="X37" s="247"/>
      <c r="Y37" s="241" t="s">
        <v>284</v>
      </c>
      <c r="Z37" s="241"/>
      <c r="AA37" s="241"/>
      <c r="AB37" s="245">
        <f>fuel!V22</f>
        <v>3.25</v>
      </c>
      <c r="AC37" s="246"/>
      <c r="AD37" s="246"/>
      <c r="AE37" s="246"/>
      <c r="AF37" s="246"/>
      <c r="AG37" s="246"/>
      <c r="AH37" s="246"/>
      <c r="AI37" s="246"/>
      <c r="AJ37" s="247"/>
      <c r="AK37" s="241" t="s">
        <v>284</v>
      </c>
      <c r="AL37" s="241"/>
      <c r="AM37" s="241"/>
      <c r="AN37" s="125"/>
      <c r="AO37" s="116"/>
      <c r="AP37" s="116"/>
    </row>
    <row r="38" spans="1:42" ht="18.649999999999999" customHeight="1" x14ac:dyDescent="0.55000000000000004">
      <c r="A38" s="116"/>
      <c r="B38" s="116"/>
      <c r="C38" s="125"/>
      <c r="D38" s="177"/>
      <c r="E38" s="173" t="s">
        <v>290</v>
      </c>
      <c r="F38" s="174"/>
      <c r="G38" s="174"/>
      <c r="H38" s="174"/>
      <c r="I38" s="174"/>
      <c r="J38" s="174"/>
      <c r="K38" s="174"/>
      <c r="L38" s="174"/>
      <c r="M38" s="174"/>
      <c r="N38" s="174"/>
      <c r="O38" s="175"/>
      <c r="P38" s="245">
        <f>P37-P39</f>
        <v>5.13</v>
      </c>
      <c r="Q38" s="246"/>
      <c r="R38" s="246"/>
      <c r="S38" s="246"/>
      <c r="T38" s="246"/>
      <c r="U38" s="246"/>
      <c r="V38" s="246"/>
      <c r="W38" s="246"/>
      <c r="X38" s="247"/>
      <c r="Y38" s="241" t="s">
        <v>284</v>
      </c>
      <c r="Z38" s="241"/>
      <c r="AA38" s="241"/>
      <c r="AB38" s="245">
        <f>AB37-AB39</f>
        <v>10.25</v>
      </c>
      <c r="AC38" s="246"/>
      <c r="AD38" s="246"/>
      <c r="AE38" s="246"/>
      <c r="AF38" s="246"/>
      <c r="AG38" s="246"/>
      <c r="AH38" s="246"/>
      <c r="AI38" s="246"/>
      <c r="AJ38" s="247"/>
      <c r="AK38" s="241" t="s">
        <v>284</v>
      </c>
      <c r="AL38" s="241"/>
      <c r="AM38" s="241"/>
      <c r="AN38" s="125"/>
      <c r="AO38" s="116"/>
      <c r="AP38" s="116"/>
    </row>
    <row r="39" spans="1:42" ht="18.649999999999999" customHeight="1" x14ac:dyDescent="0.55000000000000004">
      <c r="A39" s="116"/>
      <c r="B39" s="116"/>
      <c r="C39" s="125"/>
      <c r="D39" s="176"/>
      <c r="E39" s="173" t="s">
        <v>285</v>
      </c>
      <c r="F39" s="174"/>
      <c r="G39" s="174"/>
      <c r="H39" s="174"/>
      <c r="I39" s="174"/>
      <c r="J39" s="174"/>
      <c r="K39" s="174"/>
      <c r="L39" s="174"/>
      <c r="M39" s="174"/>
      <c r="N39" s="174"/>
      <c r="O39" s="175"/>
      <c r="P39" s="245">
        <f>fuel!U22</f>
        <v>-7</v>
      </c>
      <c r="Q39" s="246"/>
      <c r="R39" s="246"/>
      <c r="S39" s="246"/>
      <c r="T39" s="246"/>
      <c r="U39" s="246"/>
      <c r="V39" s="246"/>
      <c r="W39" s="246"/>
      <c r="X39" s="247"/>
      <c r="Y39" s="241" t="s">
        <v>284</v>
      </c>
      <c r="Z39" s="241"/>
      <c r="AA39" s="241"/>
      <c r="AB39" s="245">
        <f>fuel!U22</f>
        <v>-7</v>
      </c>
      <c r="AC39" s="246"/>
      <c r="AD39" s="246"/>
      <c r="AE39" s="246"/>
      <c r="AF39" s="246"/>
      <c r="AG39" s="246"/>
      <c r="AH39" s="246"/>
      <c r="AI39" s="246"/>
      <c r="AJ39" s="247"/>
      <c r="AK39" s="241" t="s">
        <v>284</v>
      </c>
      <c r="AL39" s="241"/>
      <c r="AM39" s="241"/>
      <c r="AN39" s="125"/>
      <c r="AO39" s="116"/>
      <c r="AP39" s="116"/>
    </row>
    <row r="40" spans="1:42" ht="18.649999999999999" customHeight="1" x14ac:dyDescent="0.55000000000000004">
      <c r="A40" s="116"/>
      <c r="B40" s="116"/>
      <c r="C40" s="116"/>
      <c r="D40" s="241" t="s">
        <v>229</v>
      </c>
      <c r="E40" s="241"/>
      <c r="F40" s="241"/>
      <c r="G40" s="241"/>
      <c r="H40" s="241"/>
      <c r="I40" s="241"/>
      <c r="J40" s="241"/>
      <c r="K40" s="241"/>
      <c r="L40" s="241"/>
      <c r="M40" s="241"/>
      <c r="N40" s="241"/>
      <c r="O40" s="241"/>
      <c r="P40" s="245">
        <f>fuel!B22</f>
        <v>3.45</v>
      </c>
      <c r="Q40" s="246"/>
      <c r="R40" s="246"/>
      <c r="S40" s="246"/>
      <c r="T40" s="246"/>
      <c r="U40" s="246"/>
      <c r="V40" s="246"/>
      <c r="W40" s="246"/>
      <c r="X40" s="247"/>
      <c r="Y40" s="241" t="s">
        <v>284</v>
      </c>
      <c r="Z40" s="241"/>
      <c r="AA40" s="241"/>
      <c r="AB40" s="245">
        <f>fuel!B22</f>
        <v>3.45</v>
      </c>
      <c r="AC40" s="246"/>
      <c r="AD40" s="246"/>
      <c r="AE40" s="246"/>
      <c r="AF40" s="246"/>
      <c r="AG40" s="246"/>
      <c r="AH40" s="246"/>
      <c r="AI40" s="246"/>
      <c r="AJ40" s="247"/>
      <c r="AK40" s="241" t="s">
        <v>284</v>
      </c>
      <c r="AL40" s="241"/>
      <c r="AM40" s="241"/>
      <c r="AN40" s="125"/>
      <c r="AO40" s="116"/>
      <c r="AP40" s="116"/>
    </row>
    <row r="41" spans="1:42" ht="18.649999999999999" customHeight="1" x14ac:dyDescent="0.55000000000000004">
      <c r="A41" s="116"/>
      <c r="B41" s="116"/>
      <c r="C41" s="125"/>
      <c r="D41" s="154" t="s">
        <v>286</v>
      </c>
      <c r="E41" s="154"/>
      <c r="F41" s="154"/>
      <c r="G41" s="120"/>
      <c r="H41" s="120"/>
      <c r="I41" s="120"/>
      <c r="J41" s="120"/>
      <c r="K41" s="120"/>
      <c r="L41" s="145"/>
      <c r="M41" s="145"/>
      <c r="N41" s="145"/>
      <c r="O41" s="145"/>
      <c r="P41" s="145"/>
      <c r="Q41" s="145"/>
      <c r="R41" s="120"/>
      <c r="S41" s="120"/>
      <c r="T41" s="120"/>
      <c r="U41" s="125"/>
      <c r="V41" s="125"/>
      <c r="W41" s="125"/>
      <c r="X41" s="134"/>
      <c r="Y41" s="134"/>
      <c r="Z41" s="134"/>
      <c r="AA41" s="134"/>
      <c r="AB41" s="134"/>
      <c r="AC41" s="134"/>
      <c r="AD41" s="134"/>
      <c r="AE41" s="134"/>
      <c r="AF41" s="135"/>
      <c r="AG41" s="135"/>
      <c r="AH41" s="135"/>
      <c r="AI41" s="135"/>
      <c r="AJ41" s="135"/>
      <c r="AK41" s="135"/>
      <c r="AL41" s="134"/>
      <c r="AM41" s="134"/>
      <c r="AN41" s="125"/>
      <c r="AO41" s="116"/>
      <c r="AP41" s="116"/>
    </row>
    <row r="42" spans="1:42" ht="18.649999999999999" customHeight="1" x14ac:dyDescent="0.55000000000000004">
      <c r="A42" s="116"/>
      <c r="B42" s="116"/>
      <c r="C42" s="116"/>
      <c r="D42" s="154" t="s">
        <v>287</v>
      </c>
      <c r="E42" s="154"/>
      <c r="F42" s="154"/>
      <c r="G42" s="120"/>
      <c r="H42" s="120"/>
      <c r="I42" s="120"/>
      <c r="J42" s="120"/>
      <c r="K42" s="120"/>
      <c r="L42" s="146"/>
      <c r="M42" s="146"/>
      <c r="N42" s="146"/>
      <c r="O42" s="146"/>
      <c r="P42" s="146"/>
      <c r="Q42" s="146"/>
      <c r="R42" s="120"/>
      <c r="S42" s="120"/>
      <c r="T42" s="116"/>
      <c r="U42" s="116"/>
      <c r="V42" s="116"/>
      <c r="W42" s="125"/>
      <c r="X42" s="134"/>
      <c r="Y42" s="134"/>
      <c r="Z42" s="134"/>
      <c r="AA42" s="134"/>
      <c r="AB42" s="134"/>
      <c r="AC42" s="134"/>
      <c r="AD42" s="134"/>
      <c r="AE42" s="134"/>
      <c r="AF42" s="135"/>
      <c r="AG42" s="135"/>
      <c r="AH42" s="135"/>
      <c r="AI42" s="135"/>
      <c r="AJ42" s="135"/>
      <c r="AK42" s="135"/>
      <c r="AL42" s="134"/>
      <c r="AM42" s="134"/>
      <c r="AN42" s="125"/>
      <c r="AO42" s="116"/>
      <c r="AP42" s="116"/>
    </row>
    <row r="43" spans="1:42" ht="18.649999999999999" customHeight="1" x14ac:dyDescent="0.55000000000000004">
      <c r="B43" s="116"/>
      <c r="C43" s="116"/>
      <c r="D43" s="120"/>
      <c r="E43" s="120"/>
      <c r="F43" s="120"/>
      <c r="G43" s="120"/>
      <c r="H43" s="120"/>
      <c r="I43" s="120"/>
      <c r="J43" s="120"/>
      <c r="K43" s="120"/>
      <c r="L43" s="120"/>
      <c r="M43" s="120"/>
      <c r="N43" s="120"/>
      <c r="O43" s="120"/>
      <c r="P43" s="167"/>
      <c r="Q43" s="167"/>
      <c r="R43" s="167"/>
      <c r="S43" s="167"/>
      <c r="T43" s="167"/>
      <c r="U43" s="167"/>
      <c r="V43" s="167"/>
      <c r="W43" s="167"/>
      <c r="X43" s="167"/>
      <c r="Y43" s="120"/>
      <c r="Z43" s="120"/>
      <c r="AA43" s="120"/>
      <c r="AB43" s="167"/>
      <c r="AC43" s="167"/>
      <c r="AD43" s="167"/>
      <c r="AE43" s="167"/>
      <c r="AF43" s="167"/>
      <c r="AG43" s="167"/>
      <c r="AH43" s="167"/>
      <c r="AI43" s="167"/>
      <c r="AJ43" s="167"/>
      <c r="AK43" s="120"/>
      <c r="AL43" s="120"/>
      <c r="AM43" s="120"/>
      <c r="AN43" s="125"/>
      <c r="AO43" s="125"/>
      <c r="AP43" s="125"/>
    </row>
    <row r="44" spans="1:42" ht="26.5" x14ac:dyDescent="0.55000000000000004">
      <c r="B44" s="116"/>
      <c r="C44" s="168" t="s">
        <v>230</v>
      </c>
      <c r="D44" s="134"/>
      <c r="E44" s="134"/>
      <c r="F44" s="134"/>
      <c r="G44" s="134"/>
      <c r="H44" s="134"/>
      <c r="I44" s="134"/>
      <c r="J44" s="134"/>
      <c r="K44" s="134"/>
      <c r="L44" s="136"/>
      <c r="M44" s="136"/>
      <c r="N44" s="136"/>
      <c r="O44" s="136"/>
      <c r="P44" s="136"/>
      <c r="Q44" s="136"/>
      <c r="R44" s="134"/>
      <c r="S44" s="134"/>
      <c r="T44" s="134"/>
      <c r="U44" s="134"/>
      <c r="V44" s="134"/>
      <c r="W44" s="134"/>
      <c r="X44" s="134"/>
      <c r="Y44" s="134"/>
      <c r="Z44" s="134"/>
      <c r="AA44" s="134"/>
      <c r="AB44" s="116"/>
      <c r="AC44" s="116"/>
      <c r="AD44" s="116"/>
      <c r="AE44" s="116"/>
      <c r="AF44" s="116"/>
      <c r="AG44" s="116"/>
      <c r="AH44" s="116"/>
      <c r="AI44" s="116"/>
      <c r="AJ44" s="116"/>
      <c r="AK44" s="116"/>
      <c r="AL44" s="116"/>
      <c r="AM44" s="116"/>
      <c r="AN44" s="116"/>
      <c r="AO44" s="116"/>
      <c r="AP44" s="116"/>
    </row>
    <row r="45" spans="1:42" x14ac:dyDescent="0.55000000000000004">
      <c r="B45" s="116"/>
      <c r="C45" s="116"/>
      <c r="D45" s="134" t="s">
        <v>231</v>
      </c>
      <c r="E45" s="134" t="s">
        <v>299</v>
      </c>
      <c r="F45" s="134"/>
      <c r="G45" s="134"/>
      <c r="H45" s="134"/>
      <c r="I45" s="134"/>
      <c r="J45" s="134"/>
      <c r="K45" s="134"/>
      <c r="L45" s="134"/>
      <c r="M45" s="134"/>
      <c r="N45" s="134"/>
      <c r="O45" s="134"/>
      <c r="P45" s="134"/>
      <c r="Q45" s="134"/>
      <c r="R45" s="134"/>
      <c r="S45" s="134"/>
      <c r="T45" s="134"/>
      <c r="U45" s="134"/>
      <c r="V45" s="134"/>
      <c r="W45" s="134"/>
      <c r="X45" s="134"/>
      <c r="Y45" s="134"/>
      <c r="Z45" s="134"/>
      <c r="AA45" s="134"/>
      <c r="AB45" s="116"/>
      <c r="AC45" s="116"/>
      <c r="AD45" s="116"/>
      <c r="AE45" s="116"/>
      <c r="AF45" s="116"/>
      <c r="AG45" s="116"/>
      <c r="AH45" s="116"/>
      <c r="AI45" s="116"/>
      <c r="AJ45" s="116"/>
      <c r="AK45" s="116"/>
      <c r="AL45" s="116"/>
      <c r="AM45" s="116"/>
      <c r="AN45" s="116"/>
      <c r="AO45" s="116"/>
      <c r="AP45" s="116"/>
    </row>
    <row r="46" spans="1:42" x14ac:dyDescent="0.55000000000000004">
      <c r="B46" s="116"/>
      <c r="C46" s="116"/>
      <c r="D46" s="134"/>
      <c r="E46" s="134" t="s">
        <v>298</v>
      </c>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6"/>
      <c r="AP46" s="116"/>
    </row>
    <row r="47" spans="1:42" x14ac:dyDescent="0.55000000000000004">
      <c r="B47" s="116"/>
      <c r="C47" s="116"/>
      <c r="D47" s="134" t="s">
        <v>231</v>
      </c>
      <c r="E47" s="134" t="s">
        <v>295</v>
      </c>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row>
    <row r="48" spans="1:42" x14ac:dyDescent="0.55000000000000004">
      <c r="B48" s="116"/>
      <c r="C48" s="116"/>
      <c r="D48" s="134"/>
      <c r="E48" s="134" t="s">
        <v>296</v>
      </c>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row>
    <row r="49" spans="2:47" x14ac:dyDescent="0.55000000000000004">
      <c r="B49" s="116"/>
      <c r="C49" s="116"/>
      <c r="D49" s="134"/>
      <c r="E49" s="134" t="s">
        <v>297</v>
      </c>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row>
    <row r="50" spans="2:47" x14ac:dyDescent="0.55000000000000004">
      <c r="B50" s="116"/>
      <c r="C50" s="116"/>
      <c r="D50" s="134" t="s">
        <v>231</v>
      </c>
      <c r="E50" s="134" t="s">
        <v>232</v>
      </c>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row>
    <row r="51" spans="2:47" x14ac:dyDescent="0.55000000000000004">
      <c r="K51" s="153"/>
      <c r="M51" s="240"/>
      <c r="N51" s="240"/>
    </row>
    <row r="52" spans="2:47" hidden="1" x14ac:dyDescent="0.55000000000000004">
      <c r="AA52" s="80"/>
      <c r="AB52" s="80"/>
      <c r="AC52" s="80"/>
      <c r="AD52" s="80"/>
      <c r="AE52" s="80"/>
      <c r="AF52" s="80"/>
      <c r="AG52" s="80"/>
      <c r="AH52" s="80"/>
      <c r="AI52" s="80"/>
      <c r="AJ52" s="80"/>
      <c r="AK52" s="80"/>
      <c r="AL52" s="80"/>
      <c r="AM52" s="80"/>
      <c r="AN52" s="80"/>
      <c r="AO52" s="80"/>
      <c r="AP52" s="80"/>
    </row>
    <row r="53" spans="2:47" hidden="1" x14ac:dyDescent="0.55000000000000004">
      <c r="AQ53" s="198"/>
      <c r="AR53" s="198"/>
      <c r="AS53" s="198"/>
      <c r="AT53" s="198"/>
      <c r="AU53" s="198"/>
    </row>
    <row r="54" spans="2:47" hidden="1" x14ac:dyDescent="0.55000000000000004"/>
    <row r="55" spans="2:47" hidden="1" x14ac:dyDescent="0.55000000000000004"/>
    <row r="56" spans="2:47" hidden="1" x14ac:dyDescent="0.55000000000000004"/>
    <row r="57" spans="2:47" hidden="1" x14ac:dyDescent="0.55000000000000004"/>
    <row r="58" spans="2:47" hidden="1" x14ac:dyDescent="0.55000000000000004"/>
    <row r="59" spans="2:47" hidden="1" x14ac:dyDescent="0.55000000000000004"/>
    <row r="60" spans="2:47" hidden="1" x14ac:dyDescent="0.55000000000000004"/>
    <row r="61" spans="2:47" hidden="1" x14ac:dyDescent="0.55000000000000004"/>
    <row r="62" spans="2:47" hidden="1" x14ac:dyDescent="0.55000000000000004"/>
    <row r="63" spans="2:47" hidden="1" x14ac:dyDescent="0.55000000000000004"/>
    <row r="64" spans="2:47" hidden="1" x14ac:dyDescent="0.55000000000000004"/>
    <row r="65" hidden="1" x14ac:dyDescent="0.55000000000000004"/>
    <row r="66" hidden="1" x14ac:dyDescent="0.55000000000000004"/>
    <row r="67" hidden="1" x14ac:dyDescent="0.55000000000000004"/>
    <row r="68" x14ac:dyDescent="0.55000000000000004"/>
    <row r="69" x14ac:dyDescent="0.55000000000000004"/>
    <row r="70" x14ac:dyDescent="0.55000000000000004"/>
    <row r="71" x14ac:dyDescent="0.55000000000000004"/>
    <row r="72" x14ac:dyDescent="0.55000000000000004"/>
  </sheetData>
  <sheetProtection password="DF61" sheet="1" objects="1" scenarios="1"/>
  <mergeCells count="72">
    <mergeCell ref="AB40:AJ40"/>
    <mergeCell ref="P17:X17"/>
    <mergeCell ref="AB38:AJ38"/>
    <mergeCell ref="AK38:AM38"/>
    <mergeCell ref="P39:X39"/>
    <mergeCell ref="Y39:AA39"/>
    <mergeCell ref="AB39:AJ39"/>
    <mergeCell ref="AK33:AM33"/>
    <mergeCell ref="P36:AA36"/>
    <mergeCell ref="AB36:AM36"/>
    <mergeCell ref="AK39:AM39"/>
    <mergeCell ref="AK40:AM40"/>
    <mergeCell ref="D32:U32"/>
    <mergeCell ref="V32:AJ32"/>
    <mergeCell ref="AK32:AM32"/>
    <mergeCell ref="Y37:AA37"/>
    <mergeCell ref="D16:O16"/>
    <mergeCell ref="D18:O18"/>
    <mergeCell ref="D17:O17"/>
    <mergeCell ref="D14:O14"/>
    <mergeCell ref="D12:O12"/>
    <mergeCell ref="D13:O13"/>
    <mergeCell ref="P11:AA11"/>
    <mergeCell ref="L6:T6"/>
    <mergeCell ref="R7:T7"/>
    <mergeCell ref="R8:T8"/>
    <mergeCell ref="D11:O11"/>
    <mergeCell ref="D6:K6"/>
    <mergeCell ref="D8:K8"/>
    <mergeCell ref="L8:Q8"/>
    <mergeCell ref="D7:K7"/>
    <mergeCell ref="L7:Q7"/>
    <mergeCell ref="AB11:AM11"/>
    <mergeCell ref="AB12:AJ12"/>
    <mergeCell ref="AK12:AM12"/>
    <mergeCell ref="AB13:AJ13"/>
    <mergeCell ref="AK13:AM13"/>
    <mergeCell ref="P12:X12"/>
    <mergeCell ref="P13:X13"/>
    <mergeCell ref="P14:X14"/>
    <mergeCell ref="P16:X16"/>
    <mergeCell ref="Y12:AA12"/>
    <mergeCell ref="Y13:AA13"/>
    <mergeCell ref="Y14:AA14"/>
    <mergeCell ref="P15:X15"/>
    <mergeCell ref="Y16:AA16"/>
    <mergeCell ref="Y15:AA15"/>
    <mergeCell ref="AB37:AJ37"/>
    <mergeCell ref="P38:X38"/>
    <mergeCell ref="AK14:AM14"/>
    <mergeCell ref="AB16:AJ16"/>
    <mergeCell ref="AB14:AJ14"/>
    <mergeCell ref="AK15:AM15"/>
    <mergeCell ref="AB15:AJ15"/>
    <mergeCell ref="AK16:AM16"/>
    <mergeCell ref="AK37:AM37"/>
    <mergeCell ref="M51:N51"/>
    <mergeCell ref="AK17:AM17"/>
    <mergeCell ref="AB18:AJ18"/>
    <mergeCell ref="AK18:AM18"/>
    <mergeCell ref="Y18:AA18"/>
    <mergeCell ref="P18:X18"/>
    <mergeCell ref="Y38:AA38"/>
    <mergeCell ref="D40:O40"/>
    <mergeCell ref="P40:X40"/>
    <mergeCell ref="Y40:AA40"/>
    <mergeCell ref="AB17:AJ17"/>
    <mergeCell ref="Y17:AA17"/>
    <mergeCell ref="D33:U33"/>
    <mergeCell ref="V33:AJ33"/>
    <mergeCell ref="D37:O37"/>
    <mergeCell ref="P37:X37"/>
  </mergeCells>
  <phoneticPr fontId="2"/>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3B8CC-0976-44BB-96DE-1C68C77DD224}">
  <sheetPr codeName="Sheet8">
    <tabColor theme="0" tint="-0.34998626667073579"/>
  </sheetPr>
  <dimension ref="A1"/>
  <sheetViews>
    <sheetView topLeftCell="A4" workbookViewId="0">
      <selection activeCell="P18" sqref="P18:X18"/>
    </sheetView>
  </sheetViews>
  <sheetFormatPr defaultRowHeight="18" x14ac:dyDescent="0.55000000000000004"/>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056AC-070A-4D78-8078-0F9D2053E732}">
  <sheetPr codeName="Sheet6">
    <tabColor theme="9"/>
  </sheetPr>
  <dimension ref="B1:W17"/>
  <sheetViews>
    <sheetView workbookViewId="0">
      <pane xSplit="2" ySplit="2" topLeftCell="C3" activePane="bottomRight" state="frozen"/>
      <selection activeCell="P18" sqref="P18:X18"/>
      <selection pane="topRight" activeCell="P18" sqref="P18:X18"/>
      <selection pane="bottomLeft" activeCell="P18" sqref="P18:X18"/>
      <selection pane="bottomRight" activeCell="P18" sqref="P18:X18"/>
    </sheetView>
  </sheetViews>
  <sheetFormatPr defaultRowHeight="18" x14ac:dyDescent="0.55000000000000004"/>
  <cols>
    <col min="1" max="1" width="2.1640625" customWidth="1"/>
    <col min="2" max="2" width="5.5" bestFit="1" customWidth="1"/>
    <col min="3" max="3" width="10.1640625" bestFit="1" customWidth="1"/>
    <col min="4" max="4" width="15.08203125" bestFit="1" customWidth="1"/>
    <col min="5" max="5" width="3.1640625" bestFit="1" customWidth="1"/>
    <col min="6" max="6" width="8" bestFit="1" customWidth="1"/>
    <col min="7" max="7" width="3.1640625" bestFit="1" customWidth="1"/>
    <col min="8" max="8" width="5.1640625" bestFit="1" customWidth="1"/>
    <col min="9" max="9" width="2.6640625" bestFit="1" customWidth="1"/>
    <col min="10" max="10" width="9" bestFit="1" customWidth="1"/>
    <col min="11" max="11" width="3.1640625" bestFit="1" customWidth="1"/>
    <col min="12" max="12" width="9" bestFit="1" customWidth="1"/>
    <col min="13" max="13" width="2.6640625" bestFit="1" customWidth="1"/>
    <col min="15" max="15" width="3.1640625" bestFit="1" customWidth="1"/>
    <col min="17" max="17" width="2.6640625" bestFit="1" customWidth="1"/>
    <col min="18" max="18" width="12.58203125" customWidth="1"/>
    <col min="19" max="19" width="3.1640625" bestFit="1" customWidth="1"/>
    <col min="21" max="21" width="2.1640625" bestFit="1" customWidth="1"/>
    <col min="22" max="22" width="13" bestFit="1" customWidth="1"/>
    <col min="23" max="23" width="3.1640625" customWidth="1"/>
  </cols>
  <sheetData>
    <row r="1" spans="2:23" x14ac:dyDescent="0.55000000000000004">
      <c r="B1" t="s">
        <v>172</v>
      </c>
    </row>
    <row r="2" spans="2:23" x14ac:dyDescent="0.55000000000000004">
      <c r="B2" s="85">
        <v>2303</v>
      </c>
      <c r="C2" s="150"/>
      <c r="G2" s="150"/>
      <c r="H2" s="150"/>
      <c r="J2" s="275"/>
      <c r="K2" s="275"/>
      <c r="L2" s="275"/>
      <c r="N2" s="275"/>
      <c r="O2" s="275"/>
      <c r="P2" s="275"/>
      <c r="R2" s="275"/>
      <c r="S2" s="275"/>
      <c r="T2" s="275"/>
    </row>
    <row r="3" spans="2:23" x14ac:dyDescent="0.55000000000000004">
      <c r="C3" s="69"/>
      <c r="D3" s="70" t="s">
        <v>182</v>
      </c>
      <c r="E3" s="70"/>
      <c r="F3" s="276" t="s">
        <v>181</v>
      </c>
      <c r="G3" s="276"/>
      <c r="H3" s="276"/>
      <c r="I3" s="70"/>
      <c r="J3" s="276" t="s">
        <v>181</v>
      </c>
      <c r="K3" s="276"/>
      <c r="L3" s="276"/>
      <c r="M3" s="70"/>
      <c r="N3" s="276" t="s">
        <v>181</v>
      </c>
      <c r="O3" s="276"/>
      <c r="P3" s="276"/>
      <c r="Q3" s="70"/>
      <c r="R3" s="276" t="s">
        <v>182</v>
      </c>
      <c r="S3" s="276"/>
      <c r="T3" s="276"/>
      <c r="U3" s="70"/>
      <c r="V3" s="70" t="s">
        <v>181</v>
      </c>
      <c r="W3" s="60"/>
    </row>
    <row r="4" spans="2:23" x14ac:dyDescent="0.55000000000000004">
      <c r="C4" s="72"/>
      <c r="D4" s="73" t="s">
        <v>190</v>
      </c>
      <c r="E4" s="73"/>
      <c r="F4" s="272" t="s">
        <v>163</v>
      </c>
      <c r="G4" s="272"/>
      <c r="H4" s="272"/>
      <c r="I4" s="73"/>
      <c r="J4" s="272" t="s">
        <v>136</v>
      </c>
      <c r="K4" s="272"/>
      <c r="L4" s="272"/>
      <c r="M4" s="73"/>
      <c r="N4" s="272" t="s">
        <v>165</v>
      </c>
      <c r="O4" s="272"/>
      <c r="P4" s="272"/>
      <c r="Q4" s="73"/>
      <c r="R4" s="272" t="s">
        <v>173</v>
      </c>
      <c r="S4" s="272"/>
      <c r="T4" s="272"/>
      <c r="U4" s="73"/>
      <c r="V4" s="73" t="s">
        <v>174</v>
      </c>
      <c r="W4" s="63"/>
    </row>
    <row r="5" spans="2:23" x14ac:dyDescent="0.55000000000000004">
      <c r="C5" s="72" t="s">
        <v>183</v>
      </c>
      <c r="D5" s="68">
        <f>IF(ROUNDDOWN(SUM(F5,J5,N5,R5,)-V5,0)&lt;=235.84,235.84,ROUNDDOWN(SUM(F5,J5,N5,R5,)-V5,0))</f>
        <v>235.84</v>
      </c>
      <c r="E5" s="62" t="s">
        <v>168</v>
      </c>
      <c r="F5" s="273">
        <f>IF(B2&gt;2303,F6,IF(D9=0,(F10*H10)/2,F10*H10))</f>
        <v>0</v>
      </c>
      <c r="G5" s="273"/>
      <c r="H5" s="273"/>
      <c r="I5" s="62" t="s">
        <v>164</v>
      </c>
      <c r="J5" s="273">
        <f>IF(B2&gt;2303,J6,J10*L10+J11*L11+J12*L12)</f>
        <v>0</v>
      </c>
      <c r="K5" s="273"/>
      <c r="L5" s="273"/>
      <c r="M5" s="62" t="s">
        <v>164</v>
      </c>
      <c r="N5" s="273">
        <f>N10*P10</f>
        <v>0</v>
      </c>
      <c r="O5" s="273"/>
      <c r="P5" s="273"/>
      <c r="Q5" s="62" t="s">
        <v>164</v>
      </c>
      <c r="R5" s="274">
        <f>ROUNDDOWN(R10*T10,0)</f>
        <v>0</v>
      </c>
      <c r="S5" s="274"/>
      <c r="T5" s="274"/>
      <c r="U5" s="62" t="s">
        <v>160</v>
      </c>
      <c r="V5" s="67">
        <f>IF(D10=1,'old rate'!BD23,"")</f>
        <v>55</v>
      </c>
      <c r="W5" s="63"/>
    </row>
    <row r="6" spans="2:23" x14ac:dyDescent="0.55000000000000004">
      <c r="C6" s="72" t="s">
        <v>184</v>
      </c>
      <c r="D6" s="68">
        <f>IF(ROUNDDOWN(SUM(F6,J6,N6,R6,)-V6,0)&lt;240.72,240.72,ROUNDDOWN(SUM(F6,J6,N6,R6,)-V6,0))</f>
        <v>240.72</v>
      </c>
      <c r="E6" s="62" t="s">
        <v>168</v>
      </c>
      <c r="F6" s="273">
        <f>IF(D9=0,(F14*H14)/2,F14*H14)</f>
        <v>0</v>
      </c>
      <c r="G6" s="273"/>
      <c r="H6" s="273"/>
      <c r="I6" s="62" t="s">
        <v>164</v>
      </c>
      <c r="J6" s="273">
        <f>J14*L14+J15*L15+J16*L16</f>
        <v>0</v>
      </c>
      <c r="K6" s="273"/>
      <c r="L6" s="273"/>
      <c r="M6" s="62" t="s">
        <v>164</v>
      </c>
      <c r="N6" s="273">
        <f>N14*P14</f>
        <v>0</v>
      </c>
      <c r="O6" s="273"/>
      <c r="P6" s="273"/>
      <c r="Q6" s="62" t="s">
        <v>164</v>
      </c>
      <c r="R6" s="274">
        <f>ROUNDDOWN(R14*T14,0)</f>
        <v>0</v>
      </c>
      <c r="S6" s="274"/>
      <c r="T6" s="274"/>
      <c r="U6" s="62" t="s">
        <v>160</v>
      </c>
      <c r="V6" s="67">
        <f>IF(D10=1,'old rate'!BD23,"")</f>
        <v>55</v>
      </c>
      <c r="W6" s="63"/>
    </row>
    <row r="7" spans="2:23" x14ac:dyDescent="0.55000000000000004">
      <c r="C7" s="72" t="s">
        <v>175</v>
      </c>
      <c r="D7" s="61" t="s">
        <v>176</v>
      </c>
      <c r="E7" s="62"/>
      <c r="F7" s="75"/>
      <c r="G7" s="75"/>
      <c r="H7" s="75"/>
      <c r="I7" s="62"/>
      <c r="J7" s="75"/>
      <c r="K7" s="75"/>
      <c r="L7" s="75"/>
      <c r="M7" s="62"/>
      <c r="N7" s="75"/>
      <c r="O7" s="75"/>
      <c r="P7" s="75"/>
      <c r="Q7" s="62"/>
      <c r="R7" s="76"/>
      <c r="S7" s="76"/>
      <c r="T7" s="76"/>
      <c r="U7" s="62"/>
      <c r="V7" s="61"/>
      <c r="W7" s="63"/>
    </row>
    <row r="8" spans="2:23" x14ac:dyDescent="0.55000000000000004">
      <c r="C8" s="72" t="s">
        <v>178</v>
      </c>
      <c r="D8" s="83">
        <f>試算諸元入力!$N$10</f>
        <v>0</v>
      </c>
      <c r="E8" s="62"/>
      <c r="F8" s="62"/>
      <c r="G8" s="62"/>
      <c r="H8" s="62"/>
      <c r="I8" s="62"/>
      <c r="J8" s="62"/>
      <c r="K8" s="62"/>
      <c r="L8" s="62"/>
      <c r="M8" s="62"/>
      <c r="N8" s="62"/>
      <c r="O8" s="62"/>
      <c r="P8" s="62"/>
      <c r="Q8" s="62"/>
      <c r="R8" s="62"/>
      <c r="S8" s="62"/>
      <c r="T8" s="62"/>
      <c r="U8" s="62"/>
      <c r="V8" s="62"/>
      <c r="W8" s="63"/>
    </row>
    <row r="9" spans="2:23" ht="36" x14ac:dyDescent="0.55000000000000004">
      <c r="C9" s="72" t="s">
        <v>167</v>
      </c>
      <c r="D9" s="84">
        <f>試算諸元入力!N22</f>
        <v>0</v>
      </c>
      <c r="E9" s="269" t="s">
        <v>188</v>
      </c>
      <c r="F9" s="58" t="s">
        <v>169</v>
      </c>
      <c r="G9" s="58"/>
      <c r="H9" s="58" t="s">
        <v>171</v>
      </c>
      <c r="I9" s="58"/>
      <c r="J9" s="59" t="s">
        <v>185</v>
      </c>
      <c r="K9" s="58"/>
      <c r="L9" s="59" t="s">
        <v>180</v>
      </c>
      <c r="M9" s="58"/>
      <c r="N9" s="59" t="s">
        <v>170</v>
      </c>
      <c r="O9" s="58"/>
      <c r="P9" s="59" t="s">
        <v>186</v>
      </c>
      <c r="Q9" s="58"/>
      <c r="R9" s="59" t="s">
        <v>187</v>
      </c>
      <c r="S9" s="58"/>
      <c r="T9" s="59" t="s">
        <v>186</v>
      </c>
      <c r="U9" s="58"/>
      <c r="V9" s="60"/>
      <c r="W9" s="63"/>
    </row>
    <row r="10" spans="2:23" x14ac:dyDescent="0.55000000000000004">
      <c r="C10" s="72" t="s">
        <v>174</v>
      </c>
      <c r="D10" s="83">
        <v>1</v>
      </c>
      <c r="E10" s="270"/>
      <c r="F10" s="61">
        <f>'old rate'!P14</f>
        <v>286</v>
      </c>
      <c r="G10" s="62" t="s">
        <v>166</v>
      </c>
      <c r="H10" s="62">
        <f>D8/10</f>
        <v>0</v>
      </c>
      <c r="I10" s="62"/>
      <c r="J10" s="62">
        <f>'old rate'!P21</f>
        <v>19.88</v>
      </c>
      <c r="K10" s="62" t="s">
        <v>166</v>
      </c>
      <c r="L10" s="62">
        <f>IF(D9="",0,IF(D9&lt;=120,D9,120))</f>
        <v>0</v>
      </c>
      <c r="M10" s="62"/>
      <c r="N10" s="62">
        <f>fuel!W22</f>
        <v>-1.87</v>
      </c>
      <c r="O10" s="62" t="s">
        <v>166</v>
      </c>
      <c r="P10" s="62">
        <f>D9</f>
        <v>0</v>
      </c>
      <c r="Q10" s="62"/>
      <c r="R10" s="61">
        <f>fuel!B22</f>
        <v>3.45</v>
      </c>
      <c r="S10" s="62" t="s">
        <v>166</v>
      </c>
      <c r="T10" s="62">
        <f>D9</f>
        <v>0</v>
      </c>
      <c r="U10" s="62"/>
      <c r="V10" s="63"/>
      <c r="W10" s="63"/>
    </row>
    <row r="11" spans="2:23" x14ac:dyDescent="0.55000000000000004">
      <c r="C11" s="72"/>
      <c r="D11" s="62"/>
      <c r="E11" s="270"/>
      <c r="F11" s="62"/>
      <c r="G11" s="62"/>
      <c r="H11" s="62"/>
      <c r="I11" s="62"/>
      <c r="J11" s="62">
        <f>'old rate'!P22</f>
        <v>26.48</v>
      </c>
      <c r="K11" s="62" t="s">
        <v>166</v>
      </c>
      <c r="L11" s="62">
        <f>(IF(D9&lt;=120,0,IF(D9&gt;300,180,D9-120)))</f>
        <v>0</v>
      </c>
      <c r="M11" s="62"/>
      <c r="N11" s="62"/>
      <c r="O11" s="62"/>
      <c r="P11" s="62"/>
      <c r="Q11" s="62"/>
      <c r="R11" s="62"/>
      <c r="S11" s="62"/>
      <c r="T11" s="62"/>
      <c r="U11" s="62"/>
      <c r="V11" s="63"/>
      <c r="W11" s="63"/>
    </row>
    <row r="12" spans="2:23" x14ac:dyDescent="0.55000000000000004">
      <c r="C12" s="72"/>
      <c r="D12" s="62"/>
      <c r="E12" s="271"/>
      <c r="F12" s="64"/>
      <c r="G12" s="64"/>
      <c r="H12" s="64"/>
      <c r="I12" s="64"/>
      <c r="J12" s="64">
        <f>'old rate'!P23</f>
        <v>30.57</v>
      </c>
      <c r="K12" s="64" t="s">
        <v>166</v>
      </c>
      <c r="L12" s="64">
        <f>IF(D9&lt;=300,0,D9-300)</f>
        <v>0</v>
      </c>
      <c r="M12" s="64"/>
      <c r="N12" s="64"/>
      <c r="O12" s="64"/>
      <c r="P12" s="64"/>
      <c r="Q12" s="64"/>
      <c r="R12" s="64"/>
      <c r="S12" s="64"/>
      <c r="T12" s="64"/>
      <c r="U12" s="64"/>
      <c r="V12" s="65"/>
      <c r="W12" s="63"/>
    </row>
    <row r="13" spans="2:23" ht="36" x14ac:dyDescent="0.55000000000000004">
      <c r="C13" s="72"/>
      <c r="D13" s="62"/>
      <c r="E13" s="269" t="s">
        <v>189</v>
      </c>
      <c r="F13" s="58" t="s">
        <v>169</v>
      </c>
      <c r="G13" s="58"/>
      <c r="H13" s="58" t="s">
        <v>171</v>
      </c>
      <c r="I13" s="58"/>
      <c r="J13" s="59" t="s">
        <v>185</v>
      </c>
      <c r="K13" s="58"/>
      <c r="L13" s="59" t="s">
        <v>180</v>
      </c>
      <c r="M13" s="58"/>
      <c r="N13" s="59" t="s">
        <v>170</v>
      </c>
      <c r="O13" s="58"/>
      <c r="P13" s="59" t="s">
        <v>186</v>
      </c>
      <c r="Q13" s="58"/>
      <c r="R13" s="59" t="s">
        <v>187</v>
      </c>
      <c r="S13" s="58"/>
      <c r="T13" s="59" t="s">
        <v>186</v>
      </c>
      <c r="U13" s="58"/>
      <c r="V13" s="60"/>
      <c r="W13" s="63"/>
    </row>
    <row r="14" spans="2:23" x14ac:dyDescent="0.55000000000000004">
      <c r="C14" s="72"/>
      <c r="D14" s="62"/>
      <c r="E14" s="270"/>
      <c r="F14" s="61">
        <f>'new rate'!P14</f>
        <v>295.24</v>
      </c>
      <c r="G14" s="62" t="s">
        <v>166</v>
      </c>
      <c r="H14" s="62">
        <f>D8/10</f>
        <v>0</v>
      </c>
      <c r="I14" s="62"/>
      <c r="J14" s="61">
        <f>'new rate'!P21</f>
        <v>19.91</v>
      </c>
      <c r="K14" s="62" t="s">
        <v>166</v>
      </c>
      <c r="L14" s="62">
        <f>IF(D9="",0,IF(D9&lt;=120,D9,120))</f>
        <v>0</v>
      </c>
      <c r="M14" s="62"/>
      <c r="N14" s="62">
        <f>fuel!W22</f>
        <v>-1.87</v>
      </c>
      <c r="O14" s="62" t="s">
        <v>166</v>
      </c>
      <c r="P14" s="62">
        <f>D9</f>
        <v>0</v>
      </c>
      <c r="Q14" s="62"/>
      <c r="R14" s="61">
        <f>fuel!B22</f>
        <v>3.45</v>
      </c>
      <c r="S14" s="62" t="s">
        <v>166</v>
      </c>
      <c r="T14" s="62">
        <f>D9</f>
        <v>0</v>
      </c>
      <c r="U14" s="62"/>
      <c r="V14" s="63"/>
      <c r="W14" s="63"/>
    </row>
    <row r="15" spans="2:23" x14ac:dyDescent="0.55000000000000004">
      <c r="C15" s="72"/>
      <c r="D15" s="62"/>
      <c r="E15" s="270"/>
      <c r="F15" s="62"/>
      <c r="G15" s="62"/>
      <c r="H15" s="62"/>
      <c r="I15" s="62"/>
      <c r="J15" s="61">
        <f>'new rate'!P22</f>
        <v>26.51</v>
      </c>
      <c r="K15" s="62" t="s">
        <v>166</v>
      </c>
      <c r="L15" s="62">
        <f>(IF(D9&lt;=120,0,IF(D9&gt;300,180,D9-120)))</f>
        <v>0</v>
      </c>
      <c r="M15" s="62"/>
      <c r="N15" s="62"/>
      <c r="O15" s="62"/>
      <c r="P15" s="62"/>
      <c r="Q15" s="62"/>
      <c r="R15" s="62"/>
      <c r="S15" s="62"/>
      <c r="T15" s="62"/>
      <c r="U15" s="62"/>
      <c r="V15" s="63"/>
      <c r="W15" s="63"/>
    </row>
    <row r="16" spans="2:23" x14ac:dyDescent="0.55000000000000004">
      <c r="C16" s="72"/>
      <c r="D16" s="62"/>
      <c r="E16" s="271"/>
      <c r="F16" s="64"/>
      <c r="G16" s="64"/>
      <c r="H16" s="64"/>
      <c r="I16" s="64"/>
      <c r="J16" s="66">
        <f>'new rate'!P23</f>
        <v>30.6</v>
      </c>
      <c r="K16" s="64" t="s">
        <v>166</v>
      </c>
      <c r="L16" s="64">
        <f>IF(D9&lt;=300,0,D9-300)</f>
        <v>0</v>
      </c>
      <c r="M16" s="64"/>
      <c r="N16" s="64"/>
      <c r="O16" s="64"/>
      <c r="P16" s="64"/>
      <c r="Q16" s="64"/>
      <c r="R16" s="64"/>
      <c r="S16" s="64"/>
      <c r="T16" s="64"/>
      <c r="U16" s="64"/>
      <c r="V16" s="65"/>
      <c r="W16" s="63"/>
    </row>
    <row r="17" spans="3:23" x14ac:dyDescent="0.55000000000000004">
      <c r="C17" s="77"/>
      <c r="D17" s="64"/>
      <c r="E17" s="78"/>
      <c r="F17" s="64"/>
      <c r="G17" s="64"/>
      <c r="H17" s="64"/>
      <c r="I17" s="64"/>
      <c r="J17" s="64"/>
      <c r="K17" s="64"/>
      <c r="L17" s="64"/>
      <c r="M17" s="64"/>
      <c r="N17" s="64"/>
      <c r="O17" s="64"/>
      <c r="P17" s="64"/>
      <c r="Q17" s="64"/>
      <c r="R17" s="64"/>
      <c r="S17" s="64"/>
      <c r="T17" s="64"/>
      <c r="U17" s="64"/>
      <c r="V17" s="64"/>
      <c r="W17" s="65"/>
    </row>
  </sheetData>
  <mergeCells count="21">
    <mergeCell ref="J2:L2"/>
    <mergeCell ref="N2:P2"/>
    <mergeCell ref="R2:T2"/>
    <mergeCell ref="F3:H3"/>
    <mergeCell ref="J3:L3"/>
    <mergeCell ref="N3:P3"/>
    <mergeCell ref="R3:T3"/>
    <mergeCell ref="E13:E16"/>
    <mergeCell ref="F4:H4"/>
    <mergeCell ref="J4:L4"/>
    <mergeCell ref="N4:P4"/>
    <mergeCell ref="R4:T4"/>
    <mergeCell ref="F5:H5"/>
    <mergeCell ref="J5:L5"/>
    <mergeCell ref="N5:P5"/>
    <mergeCell ref="R5:T5"/>
    <mergeCell ref="F6:H6"/>
    <mergeCell ref="J6:L6"/>
    <mergeCell ref="N6:P6"/>
    <mergeCell ref="R6:T6"/>
    <mergeCell ref="E9:E12"/>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57F8D-5114-45EA-9518-3CEED69DD580}">
  <sheetPr codeName="Sheet7">
    <tabColor theme="9"/>
  </sheetPr>
  <dimension ref="B1:W17"/>
  <sheetViews>
    <sheetView workbookViewId="0">
      <pane xSplit="2" ySplit="2" topLeftCell="C3" activePane="bottomRight" state="frozen"/>
      <selection activeCell="P18" sqref="P18:X18"/>
      <selection pane="topRight" activeCell="P18" sqref="P18:X18"/>
      <selection pane="bottomLeft" activeCell="P18" sqref="P18:X18"/>
      <selection pane="bottomRight" activeCell="P18" sqref="P18:X18"/>
    </sheetView>
  </sheetViews>
  <sheetFormatPr defaultRowHeight="18" x14ac:dyDescent="0.55000000000000004"/>
  <cols>
    <col min="1" max="1" width="2.1640625" customWidth="1"/>
    <col min="2" max="2" width="5.5" bestFit="1" customWidth="1"/>
    <col min="3" max="3" width="10.1640625" bestFit="1" customWidth="1"/>
    <col min="4" max="4" width="15.08203125" bestFit="1" customWidth="1"/>
    <col min="5" max="5" width="3.1640625" bestFit="1" customWidth="1"/>
    <col min="6" max="6" width="8" bestFit="1" customWidth="1"/>
    <col min="7" max="7" width="3.1640625" bestFit="1" customWidth="1"/>
    <col min="8" max="8" width="5.1640625" bestFit="1" customWidth="1"/>
    <col min="9" max="9" width="2.6640625" bestFit="1" customWidth="1"/>
    <col min="10" max="10" width="9" bestFit="1" customWidth="1"/>
    <col min="11" max="11" width="3.1640625" bestFit="1" customWidth="1"/>
    <col min="12" max="12" width="9" bestFit="1" customWidth="1"/>
    <col min="13" max="13" width="2.6640625" bestFit="1" customWidth="1"/>
    <col min="15" max="15" width="3.1640625" bestFit="1" customWidth="1"/>
    <col min="17" max="17" width="2.6640625" bestFit="1" customWidth="1"/>
    <col min="18" max="18" width="12.58203125" customWidth="1"/>
    <col min="19" max="19" width="3.1640625" bestFit="1" customWidth="1"/>
    <col min="21" max="21" width="2.1640625" bestFit="1" customWidth="1"/>
    <col min="22" max="22" width="13" bestFit="1" customWidth="1"/>
    <col min="23" max="23" width="3.1640625" customWidth="1"/>
  </cols>
  <sheetData>
    <row r="1" spans="2:23" x14ac:dyDescent="0.55000000000000004">
      <c r="B1" t="s">
        <v>172</v>
      </c>
    </row>
    <row r="2" spans="2:23" x14ac:dyDescent="0.55000000000000004">
      <c r="B2" s="85">
        <v>2303</v>
      </c>
      <c r="F2" s="275"/>
      <c r="G2" s="275"/>
      <c r="H2" s="275"/>
      <c r="J2" s="275"/>
      <c r="K2" s="275"/>
      <c r="L2" s="275"/>
      <c r="N2" s="275"/>
      <c r="O2" s="275"/>
      <c r="P2" s="275"/>
      <c r="R2" s="275"/>
      <c r="S2" s="275"/>
      <c r="T2" s="275"/>
    </row>
    <row r="3" spans="2:23" x14ac:dyDescent="0.55000000000000004">
      <c r="C3" s="69"/>
      <c r="D3" s="70" t="s">
        <v>182</v>
      </c>
      <c r="E3" s="70"/>
      <c r="F3" s="276" t="s">
        <v>181</v>
      </c>
      <c r="G3" s="276"/>
      <c r="H3" s="276"/>
      <c r="I3" s="70"/>
      <c r="J3" s="276" t="s">
        <v>181</v>
      </c>
      <c r="K3" s="276"/>
      <c r="L3" s="276"/>
      <c r="M3" s="70"/>
      <c r="N3" s="276" t="s">
        <v>181</v>
      </c>
      <c r="O3" s="276"/>
      <c r="P3" s="276"/>
      <c r="Q3" s="70"/>
      <c r="R3" s="276" t="s">
        <v>182</v>
      </c>
      <c r="S3" s="276"/>
      <c r="T3" s="276"/>
      <c r="U3" s="70"/>
      <c r="V3" s="70" t="s">
        <v>181</v>
      </c>
      <c r="W3" s="60"/>
    </row>
    <row r="4" spans="2:23" x14ac:dyDescent="0.55000000000000004">
      <c r="C4" s="72"/>
      <c r="D4" s="73" t="s">
        <v>190</v>
      </c>
      <c r="E4" s="62"/>
      <c r="F4" s="272" t="s">
        <v>163</v>
      </c>
      <c r="G4" s="272"/>
      <c r="H4" s="272"/>
      <c r="I4" s="62"/>
      <c r="J4" s="272" t="s">
        <v>136</v>
      </c>
      <c r="K4" s="272"/>
      <c r="L4" s="272"/>
      <c r="M4" s="62"/>
      <c r="N4" s="272" t="s">
        <v>165</v>
      </c>
      <c r="O4" s="272"/>
      <c r="P4" s="272"/>
      <c r="Q4" s="62"/>
      <c r="R4" s="62" t="s">
        <v>173</v>
      </c>
      <c r="S4" s="62"/>
      <c r="T4" s="62"/>
      <c r="U4" s="62"/>
      <c r="V4" s="62" t="s">
        <v>174</v>
      </c>
      <c r="W4" s="63"/>
    </row>
    <row r="5" spans="2:23" x14ac:dyDescent="0.55000000000000004">
      <c r="C5" s="72" t="s">
        <v>183</v>
      </c>
      <c r="D5" s="68">
        <f>ROUNDDOWN(SUM(F5,J5,N5,R5,)-V5,0)</f>
        <v>-55</v>
      </c>
      <c r="E5" s="79" t="s">
        <v>168</v>
      </c>
      <c r="F5" s="273">
        <f>IF(B2&gt;2303,F6,IF(D9=0,(F10*H10)/2,F10*H10))</f>
        <v>0</v>
      </c>
      <c r="G5" s="273"/>
      <c r="H5" s="273"/>
      <c r="I5" s="79" t="s">
        <v>164</v>
      </c>
      <c r="J5" s="273">
        <f>IF(B2&gt;2303,J6,(J10*L10+J11*L11+J12*L12))</f>
        <v>0</v>
      </c>
      <c r="K5" s="273"/>
      <c r="L5" s="273"/>
      <c r="M5" s="79" t="s">
        <v>164</v>
      </c>
      <c r="N5" s="273">
        <f>N10*P10</f>
        <v>0</v>
      </c>
      <c r="O5" s="273"/>
      <c r="P5" s="273"/>
      <c r="Q5" s="79" t="s">
        <v>164</v>
      </c>
      <c r="R5" s="273">
        <f>ROUNDDOWN(R10*T10,0)</f>
        <v>0</v>
      </c>
      <c r="S5" s="273"/>
      <c r="T5" s="273"/>
      <c r="U5" s="79" t="s">
        <v>160</v>
      </c>
      <c r="V5" s="68">
        <f>IF(D10=1,'old rate'!BD23,"")</f>
        <v>55</v>
      </c>
      <c r="W5" s="63"/>
    </row>
    <row r="6" spans="2:23" x14ac:dyDescent="0.55000000000000004">
      <c r="C6" s="72" t="s">
        <v>184</v>
      </c>
      <c r="D6" s="68">
        <f>ROUNDDOWN(SUM(F6,J6,N6,R6,)-V6,0)</f>
        <v>-55</v>
      </c>
      <c r="E6" s="79" t="s">
        <v>168</v>
      </c>
      <c r="F6" s="273">
        <f>IF(D9=0,(F14*H14)/2,F14*H14)</f>
        <v>0</v>
      </c>
      <c r="G6" s="273"/>
      <c r="H6" s="273"/>
      <c r="I6" s="79" t="s">
        <v>164</v>
      </c>
      <c r="J6" s="273">
        <f>J14*L14+J15*L15+J16*L16</f>
        <v>0</v>
      </c>
      <c r="K6" s="273"/>
      <c r="L6" s="273"/>
      <c r="M6" s="79" t="s">
        <v>164</v>
      </c>
      <c r="N6" s="273">
        <f>N14*P14</f>
        <v>0</v>
      </c>
      <c r="O6" s="273"/>
      <c r="P6" s="273"/>
      <c r="Q6" s="79" t="s">
        <v>164</v>
      </c>
      <c r="R6" s="273">
        <f>ROUNDDOWN(R14*T14,0)</f>
        <v>0</v>
      </c>
      <c r="S6" s="273"/>
      <c r="T6" s="273"/>
      <c r="U6" s="79" t="s">
        <v>160</v>
      </c>
      <c r="V6" s="68">
        <f>IF(D10=1,'old rate'!BD23,"")</f>
        <v>55</v>
      </c>
      <c r="W6" s="63"/>
    </row>
    <row r="7" spans="2:23" x14ac:dyDescent="0.55000000000000004">
      <c r="C7" s="72" t="s">
        <v>175</v>
      </c>
      <c r="D7" s="61" t="s">
        <v>177</v>
      </c>
      <c r="E7" s="79"/>
      <c r="F7" s="75"/>
      <c r="G7" s="75"/>
      <c r="H7" s="75"/>
      <c r="I7" s="79"/>
      <c r="J7" s="75"/>
      <c r="K7" s="75"/>
      <c r="L7" s="75"/>
      <c r="M7" s="79"/>
      <c r="N7" s="75"/>
      <c r="O7" s="75"/>
      <c r="P7" s="75"/>
      <c r="Q7" s="79"/>
      <c r="R7" s="75"/>
      <c r="S7" s="75"/>
      <c r="T7" s="75"/>
      <c r="U7" s="79"/>
      <c r="V7" s="79"/>
      <c r="W7" s="63"/>
    </row>
    <row r="8" spans="2:23" x14ac:dyDescent="0.55000000000000004">
      <c r="C8" s="72" t="s">
        <v>179</v>
      </c>
      <c r="D8" s="83">
        <f>試算諸元入力!$N$10</f>
        <v>0</v>
      </c>
      <c r="E8" s="62"/>
      <c r="F8" s="62"/>
      <c r="G8" s="62"/>
      <c r="H8" s="62"/>
      <c r="I8" s="62"/>
      <c r="J8" s="62"/>
      <c r="K8" s="62"/>
      <c r="L8" s="62"/>
      <c r="M8" s="62"/>
      <c r="N8" s="62"/>
      <c r="O8" s="62"/>
      <c r="P8" s="62"/>
      <c r="Q8" s="62"/>
      <c r="R8" s="62"/>
      <c r="S8" s="62"/>
      <c r="T8" s="62"/>
      <c r="U8" s="62"/>
      <c r="V8" s="62"/>
      <c r="W8" s="63"/>
    </row>
    <row r="9" spans="2:23" ht="36" x14ac:dyDescent="0.55000000000000004">
      <c r="C9" s="72" t="s">
        <v>167</v>
      </c>
      <c r="D9" s="84">
        <f>試算諸元入力!N22</f>
        <v>0</v>
      </c>
      <c r="E9" s="269" t="s">
        <v>188</v>
      </c>
      <c r="F9" s="58" t="s">
        <v>169</v>
      </c>
      <c r="G9" s="58"/>
      <c r="H9" s="58" t="s">
        <v>171</v>
      </c>
      <c r="I9" s="58"/>
      <c r="J9" s="59" t="s">
        <v>185</v>
      </c>
      <c r="K9" s="58"/>
      <c r="L9" s="59" t="s">
        <v>180</v>
      </c>
      <c r="M9" s="58"/>
      <c r="N9" s="59" t="s">
        <v>170</v>
      </c>
      <c r="O9" s="58"/>
      <c r="P9" s="59" t="s">
        <v>186</v>
      </c>
      <c r="Q9" s="58"/>
      <c r="R9" s="59" t="s">
        <v>187</v>
      </c>
      <c r="S9" s="58"/>
      <c r="T9" s="59" t="s">
        <v>186</v>
      </c>
      <c r="U9" s="58"/>
      <c r="V9" s="60"/>
      <c r="W9" s="63"/>
    </row>
    <row r="10" spans="2:23" x14ac:dyDescent="0.55000000000000004">
      <c r="C10" s="72" t="s">
        <v>174</v>
      </c>
      <c r="D10" s="84">
        <v>1</v>
      </c>
      <c r="E10" s="270"/>
      <c r="F10" s="61">
        <f>'old rate'!P25</f>
        <v>286</v>
      </c>
      <c r="G10" s="62" t="s">
        <v>166</v>
      </c>
      <c r="H10" s="62">
        <f>D8</f>
        <v>0</v>
      </c>
      <c r="I10" s="62"/>
      <c r="J10" s="62">
        <f>'old rate'!P26</f>
        <v>19.88</v>
      </c>
      <c r="K10" s="62" t="s">
        <v>166</v>
      </c>
      <c r="L10" s="62">
        <f>IF(D9="",0,IF(D9&lt;=120,D9,120))</f>
        <v>0</v>
      </c>
      <c r="M10" s="62"/>
      <c r="N10" s="62">
        <f>fuel!W22</f>
        <v>-1.87</v>
      </c>
      <c r="O10" s="62" t="s">
        <v>166</v>
      </c>
      <c r="P10" s="62">
        <f>D9</f>
        <v>0</v>
      </c>
      <c r="Q10" s="62"/>
      <c r="R10" s="61">
        <f>fuel!B22</f>
        <v>3.45</v>
      </c>
      <c r="S10" s="62" t="s">
        <v>166</v>
      </c>
      <c r="T10" s="62">
        <f>D9</f>
        <v>0</v>
      </c>
      <c r="U10" s="62"/>
      <c r="V10" s="63"/>
      <c r="W10" s="63"/>
    </row>
    <row r="11" spans="2:23" x14ac:dyDescent="0.55000000000000004">
      <c r="C11" s="72"/>
      <c r="D11" s="62"/>
      <c r="E11" s="270"/>
      <c r="F11" s="62"/>
      <c r="G11" s="62"/>
      <c r="H11" s="62"/>
      <c r="I11" s="62"/>
      <c r="J11" s="62">
        <f>'old rate'!P27</f>
        <v>26.48</v>
      </c>
      <c r="K11" s="62" t="s">
        <v>166</v>
      </c>
      <c r="L11" s="62">
        <f>(IF(D9&lt;=120,0,IF(D9&gt;300,180,D9-120)))</f>
        <v>0</v>
      </c>
      <c r="M11" s="62"/>
      <c r="N11" s="62"/>
      <c r="O11" s="62"/>
      <c r="P11" s="62"/>
      <c r="Q11" s="62"/>
      <c r="R11" s="62"/>
      <c r="S11" s="62"/>
      <c r="T11" s="62"/>
      <c r="U11" s="62"/>
      <c r="V11" s="63"/>
      <c r="W11" s="63"/>
    </row>
    <row r="12" spans="2:23" x14ac:dyDescent="0.55000000000000004">
      <c r="C12" s="72"/>
      <c r="D12" s="62"/>
      <c r="E12" s="271"/>
      <c r="F12" s="64"/>
      <c r="G12" s="64"/>
      <c r="H12" s="64"/>
      <c r="I12" s="64"/>
      <c r="J12" s="64">
        <f>'old rate'!P28</f>
        <v>30.57</v>
      </c>
      <c r="K12" s="64" t="s">
        <v>166</v>
      </c>
      <c r="L12" s="64">
        <f>IF(D9&lt;=300,0,D9-300)</f>
        <v>0</v>
      </c>
      <c r="M12" s="64"/>
      <c r="N12" s="64"/>
      <c r="O12" s="64"/>
      <c r="P12" s="64"/>
      <c r="Q12" s="64"/>
      <c r="R12" s="64"/>
      <c r="S12" s="64"/>
      <c r="T12" s="64"/>
      <c r="U12" s="64"/>
      <c r="V12" s="65"/>
      <c r="W12" s="63"/>
    </row>
    <row r="13" spans="2:23" ht="36" x14ac:dyDescent="0.55000000000000004">
      <c r="C13" s="72"/>
      <c r="D13" s="62"/>
      <c r="E13" s="269" t="s">
        <v>189</v>
      </c>
      <c r="F13" s="58" t="s">
        <v>169</v>
      </c>
      <c r="G13" s="58"/>
      <c r="H13" s="58" t="s">
        <v>171</v>
      </c>
      <c r="I13" s="58"/>
      <c r="J13" s="59" t="s">
        <v>185</v>
      </c>
      <c r="K13" s="58"/>
      <c r="L13" s="59" t="s">
        <v>180</v>
      </c>
      <c r="M13" s="58"/>
      <c r="N13" s="59" t="s">
        <v>170</v>
      </c>
      <c r="O13" s="58"/>
      <c r="P13" s="59" t="s">
        <v>186</v>
      </c>
      <c r="Q13" s="58"/>
      <c r="R13" s="59" t="s">
        <v>187</v>
      </c>
      <c r="S13" s="58"/>
      <c r="T13" s="59" t="s">
        <v>186</v>
      </c>
      <c r="U13" s="58"/>
      <c r="V13" s="60"/>
      <c r="W13" s="63"/>
    </row>
    <row r="14" spans="2:23" x14ac:dyDescent="0.55000000000000004">
      <c r="C14" s="72"/>
      <c r="D14" s="62"/>
      <c r="E14" s="270"/>
      <c r="F14" s="61">
        <f>'new rate'!P14</f>
        <v>295.24</v>
      </c>
      <c r="G14" s="62" t="s">
        <v>166</v>
      </c>
      <c r="H14" s="62">
        <f>D8</f>
        <v>0</v>
      </c>
      <c r="I14" s="62"/>
      <c r="J14" s="61">
        <f>'new rate'!P21</f>
        <v>19.91</v>
      </c>
      <c r="K14" s="62" t="s">
        <v>166</v>
      </c>
      <c r="L14" s="62">
        <f>IF(D9="",0,IF(D9&lt;=120,D9,120))</f>
        <v>0</v>
      </c>
      <c r="M14" s="62"/>
      <c r="N14" s="62">
        <f>fuel!W22</f>
        <v>-1.87</v>
      </c>
      <c r="O14" s="62" t="s">
        <v>166</v>
      </c>
      <c r="P14" s="62">
        <f>D9</f>
        <v>0</v>
      </c>
      <c r="Q14" s="62"/>
      <c r="R14" s="61">
        <f>fuel!B22</f>
        <v>3.45</v>
      </c>
      <c r="S14" s="62" t="s">
        <v>166</v>
      </c>
      <c r="T14" s="62">
        <f>D9</f>
        <v>0</v>
      </c>
      <c r="U14" s="62"/>
      <c r="V14" s="63"/>
      <c r="W14" s="63"/>
    </row>
    <row r="15" spans="2:23" x14ac:dyDescent="0.55000000000000004">
      <c r="C15" s="72"/>
      <c r="D15" s="62"/>
      <c r="E15" s="270"/>
      <c r="F15" s="62"/>
      <c r="G15" s="62"/>
      <c r="H15" s="62"/>
      <c r="I15" s="62"/>
      <c r="J15" s="61">
        <f>'new rate'!P22</f>
        <v>26.51</v>
      </c>
      <c r="K15" s="62" t="s">
        <v>166</v>
      </c>
      <c r="L15" s="62">
        <f>(IF(D9&lt;=120,0,IF(D9&gt;300,180,D9-120)))</f>
        <v>0</v>
      </c>
      <c r="M15" s="62"/>
      <c r="N15" s="62"/>
      <c r="O15" s="62"/>
      <c r="P15" s="62"/>
      <c r="Q15" s="62"/>
      <c r="R15" s="62"/>
      <c r="S15" s="62"/>
      <c r="T15" s="62"/>
      <c r="U15" s="62"/>
      <c r="V15" s="63"/>
      <c r="W15" s="63"/>
    </row>
    <row r="16" spans="2:23" x14ac:dyDescent="0.55000000000000004">
      <c r="C16" s="72"/>
      <c r="D16" s="62"/>
      <c r="E16" s="271"/>
      <c r="F16" s="64"/>
      <c r="G16" s="64"/>
      <c r="H16" s="64"/>
      <c r="I16" s="64"/>
      <c r="J16" s="66">
        <f>'new rate'!P23</f>
        <v>30.6</v>
      </c>
      <c r="K16" s="64" t="s">
        <v>166</v>
      </c>
      <c r="L16" s="64">
        <f>IF(D9&lt;=300,0,D9-300)</f>
        <v>0</v>
      </c>
      <c r="M16" s="64"/>
      <c r="N16" s="64"/>
      <c r="O16" s="64"/>
      <c r="P16" s="64"/>
      <c r="Q16" s="64"/>
      <c r="R16" s="64"/>
      <c r="S16" s="64"/>
      <c r="T16" s="64"/>
      <c r="U16" s="64"/>
      <c r="V16" s="65"/>
      <c r="W16" s="63"/>
    </row>
    <row r="17" spans="3:23" x14ac:dyDescent="0.55000000000000004">
      <c r="C17" s="77"/>
      <c r="D17" s="64"/>
      <c r="E17" s="64"/>
      <c r="F17" s="64"/>
      <c r="G17" s="64"/>
      <c r="H17" s="64"/>
      <c r="I17" s="64"/>
      <c r="J17" s="64"/>
      <c r="K17" s="64"/>
      <c r="L17" s="64"/>
      <c r="M17" s="64"/>
      <c r="N17" s="64"/>
      <c r="O17" s="64"/>
      <c r="P17" s="64"/>
      <c r="Q17" s="64"/>
      <c r="R17" s="64"/>
      <c r="S17" s="64"/>
      <c r="T17" s="64"/>
      <c r="U17" s="64"/>
      <c r="V17" s="64"/>
      <c r="W17" s="65"/>
    </row>
  </sheetData>
  <mergeCells count="21">
    <mergeCell ref="N5:P5"/>
    <mergeCell ref="F2:H2"/>
    <mergeCell ref="J2:L2"/>
    <mergeCell ref="N2:P2"/>
    <mergeCell ref="R2:T2"/>
    <mergeCell ref="E13:E16"/>
    <mergeCell ref="R3:T3"/>
    <mergeCell ref="N3:P3"/>
    <mergeCell ref="J3:L3"/>
    <mergeCell ref="F3:H3"/>
    <mergeCell ref="R5:T5"/>
    <mergeCell ref="F6:H6"/>
    <mergeCell ref="J6:L6"/>
    <mergeCell ref="N6:P6"/>
    <mergeCell ref="R6:T6"/>
    <mergeCell ref="E9:E12"/>
    <mergeCell ref="F4:H4"/>
    <mergeCell ref="J4:L4"/>
    <mergeCell ref="N4:P4"/>
    <mergeCell ref="F5:H5"/>
    <mergeCell ref="J5:L5"/>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5242C-443F-4C31-8051-4E8B2C6B5606}">
  <sheetPr codeName="Sheet12">
    <tabColor theme="9"/>
  </sheetPr>
  <dimension ref="B1:AI23"/>
  <sheetViews>
    <sheetView workbookViewId="0">
      <pane xSplit="2" ySplit="2" topLeftCell="C3" activePane="bottomRight" state="frozen"/>
      <selection activeCell="N11" sqref="N11"/>
      <selection pane="topRight" activeCell="N11" sqref="N11"/>
      <selection pane="bottomLeft" activeCell="N11" sqref="N11"/>
      <selection pane="bottomRight" activeCell="N11" sqref="N11"/>
    </sheetView>
  </sheetViews>
  <sheetFormatPr defaultRowHeight="18" x14ac:dyDescent="0.55000000000000004"/>
  <cols>
    <col min="1" max="1" width="2.1640625" customWidth="1"/>
    <col min="2" max="2" width="5.5" bestFit="1" customWidth="1"/>
    <col min="3" max="3" width="10.1640625" bestFit="1" customWidth="1"/>
    <col min="4" max="4" width="15.08203125" bestFit="1" customWidth="1"/>
    <col min="5" max="5" width="3.1640625" bestFit="1" customWidth="1"/>
    <col min="6" max="6" width="8" bestFit="1" customWidth="1"/>
    <col min="7" max="7" width="3.1640625" bestFit="1" customWidth="1"/>
    <col min="8" max="8" width="5.1640625" bestFit="1" customWidth="1"/>
    <col min="9" max="9" width="2.6640625" bestFit="1" customWidth="1"/>
    <col min="10" max="10" width="9" bestFit="1" customWidth="1"/>
    <col min="11" max="11" width="3.1640625" bestFit="1" customWidth="1"/>
    <col min="12" max="12" width="9" bestFit="1" customWidth="1"/>
    <col min="13" max="13" width="2.6640625" bestFit="1" customWidth="1"/>
    <col min="15" max="15" width="3.1640625" bestFit="1" customWidth="1"/>
    <col min="16" max="16" width="7.08203125" bestFit="1" customWidth="1"/>
    <col min="17" max="17" width="2.6640625" bestFit="1" customWidth="1"/>
    <col min="18" max="18" width="12.58203125" customWidth="1"/>
    <col min="19" max="19" width="3.1640625" bestFit="1" customWidth="1"/>
    <col min="21" max="21" width="2.1640625" bestFit="1" customWidth="1"/>
    <col min="22" max="22" width="7" bestFit="1" customWidth="1"/>
    <col min="23" max="25" width="2.1640625" customWidth="1"/>
    <col min="26" max="26" width="7" bestFit="1" customWidth="1"/>
    <col min="27" max="27" width="2.1640625" customWidth="1"/>
    <col min="28" max="28" width="2.5" bestFit="1" customWidth="1"/>
    <col min="29" max="29" width="2.1640625" customWidth="1"/>
    <col min="30" max="30" width="9" bestFit="1" customWidth="1"/>
    <col min="31" max="31" width="2.1640625" customWidth="1"/>
    <col min="32" max="32" width="2.5" bestFit="1" customWidth="1"/>
    <col min="33" max="33" width="2.1640625" customWidth="1"/>
    <col min="34" max="34" width="13" bestFit="1" customWidth="1"/>
    <col min="35" max="35" width="3.1640625" customWidth="1"/>
  </cols>
  <sheetData>
    <row r="1" spans="2:35" x14ac:dyDescent="0.55000000000000004">
      <c r="B1" t="s">
        <v>172</v>
      </c>
    </row>
    <row r="2" spans="2:35" x14ac:dyDescent="0.55000000000000004">
      <c r="B2" s="85">
        <v>2303</v>
      </c>
      <c r="D2" s="143" t="s">
        <v>239</v>
      </c>
      <c r="F2" s="275"/>
      <c r="G2" s="275"/>
      <c r="H2" s="275"/>
      <c r="J2" s="275"/>
      <c r="K2" s="275"/>
      <c r="L2" s="275"/>
      <c r="N2" s="275"/>
      <c r="O2" s="275"/>
      <c r="P2" s="275"/>
      <c r="R2" s="275"/>
      <c r="S2" s="275"/>
      <c r="T2" s="275"/>
    </row>
    <row r="3" spans="2:35" x14ac:dyDescent="0.55000000000000004">
      <c r="C3" s="69"/>
      <c r="D3" s="70" t="s">
        <v>182</v>
      </c>
      <c r="E3" s="70"/>
      <c r="F3" s="276" t="s">
        <v>181</v>
      </c>
      <c r="G3" s="276"/>
      <c r="H3" s="276"/>
      <c r="I3" s="70"/>
      <c r="J3" s="276" t="s">
        <v>181</v>
      </c>
      <c r="K3" s="276"/>
      <c r="L3" s="276"/>
      <c r="M3" s="70"/>
      <c r="N3" s="276" t="s">
        <v>181</v>
      </c>
      <c r="O3" s="276"/>
      <c r="P3" s="276"/>
      <c r="Q3" s="70"/>
      <c r="R3" s="276" t="s">
        <v>182</v>
      </c>
      <c r="S3" s="276"/>
      <c r="T3" s="276"/>
      <c r="U3" s="70"/>
      <c r="V3" s="276" t="s">
        <v>181</v>
      </c>
      <c r="W3" s="276"/>
      <c r="X3" s="276"/>
      <c r="Y3" s="70"/>
      <c r="Z3" s="276" t="s">
        <v>181</v>
      </c>
      <c r="AA3" s="276"/>
      <c r="AB3" s="276"/>
      <c r="AC3" s="70"/>
      <c r="AD3" s="276" t="s">
        <v>181</v>
      </c>
      <c r="AE3" s="276"/>
      <c r="AF3" s="276"/>
      <c r="AG3" s="70"/>
      <c r="AH3" s="70" t="s">
        <v>181</v>
      </c>
      <c r="AI3" s="60"/>
    </row>
    <row r="4" spans="2:35" x14ac:dyDescent="0.55000000000000004">
      <c r="C4" s="72"/>
      <c r="D4" s="73" t="s">
        <v>190</v>
      </c>
      <c r="E4" s="73"/>
      <c r="F4" s="272" t="s">
        <v>163</v>
      </c>
      <c r="G4" s="272"/>
      <c r="H4" s="272"/>
      <c r="I4" s="73"/>
      <c r="J4" s="272" t="s">
        <v>136</v>
      </c>
      <c r="K4" s="272"/>
      <c r="L4" s="272"/>
      <c r="M4" s="73"/>
      <c r="N4" s="272" t="s">
        <v>165</v>
      </c>
      <c r="O4" s="272"/>
      <c r="P4" s="272"/>
      <c r="Q4" s="73"/>
      <c r="R4" s="277" t="s">
        <v>173</v>
      </c>
      <c r="S4" s="277"/>
      <c r="T4" s="277"/>
      <c r="U4" s="73"/>
      <c r="V4" s="277" t="s">
        <v>194</v>
      </c>
      <c r="W4" s="277"/>
      <c r="X4" s="277"/>
      <c r="Y4" s="73"/>
      <c r="Z4" s="277" t="s">
        <v>195</v>
      </c>
      <c r="AA4" s="277"/>
      <c r="AB4" s="277"/>
      <c r="AC4" s="73"/>
      <c r="AD4" s="277" t="s">
        <v>202</v>
      </c>
      <c r="AE4" s="277"/>
      <c r="AF4" s="277"/>
      <c r="AG4" s="73"/>
      <c r="AH4" s="73" t="s">
        <v>174</v>
      </c>
      <c r="AI4" s="63"/>
    </row>
    <row r="5" spans="2:35" x14ac:dyDescent="0.55000000000000004">
      <c r="C5" s="72" t="s">
        <v>183</v>
      </c>
      <c r="D5" s="68">
        <f>IF(ROUNDDOWN(SUM(F5,J5,N5,R5,)-SUM(V5,Z5,AD5,AH5),0)&lt;=330.44,330.44,ROUNDDOWN(SUM(F5,J5,N5,R5,)-SUM(V5,Z5,AD5,AH5),0))</f>
        <v>330.44</v>
      </c>
      <c r="E5" s="79" t="s">
        <v>168</v>
      </c>
      <c r="F5" s="273">
        <f>IF(B2&gt;2303,F6,IF(D10+D11+D12+D13=0,(F10*H10+F11*H11+F12*H12)/2,F10*H10+F11*H11+F12*H12))</f>
        <v>0</v>
      </c>
      <c r="G5" s="273"/>
      <c r="H5" s="273"/>
      <c r="I5" s="79" t="s">
        <v>164</v>
      </c>
      <c r="J5" s="273">
        <f>IF(B2&gt;2303,J6,(J10*L10+J11*L11+J12*L12+J13*L13))</f>
        <v>0</v>
      </c>
      <c r="K5" s="273"/>
      <c r="L5" s="273"/>
      <c r="M5" s="79" t="s">
        <v>164</v>
      </c>
      <c r="N5" s="273">
        <f>N10*P10</f>
        <v>0</v>
      </c>
      <c r="O5" s="273"/>
      <c r="P5" s="273"/>
      <c r="Q5" s="79" t="s">
        <v>164</v>
      </c>
      <c r="R5" s="273">
        <f>ROUNDDOWN(R10*T10,0)</f>
        <v>0</v>
      </c>
      <c r="S5" s="273"/>
      <c r="T5" s="273"/>
      <c r="U5" s="79" t="s">
        <v>160</v>
      </c>
      <c r="V5" s="273">
        <f>IF(B2&gt;2303,V6,IF(D17&gt;0,D17,ROUNDDOWN(V10*X10,0)))</f>
        <v>0</v>
      </c>
      <c r="W5" s="273"/>
      <c r="X5" s="273"/>
      <c r="Y5" s="79" t="s">
        <v>142</v>
      </c>
      <c r="Z5" s="273">
        <f>IF(B2&gt;2303,Z6,IF(D18&gt;0,D18,ROUNDDOWN(Z10*AB10,0)))</f>
        <v>0</v>
      </c>
      <c r="AA5" s="273"/>
      <c r="AB5" s="273"/>
      <c r="AC5" s="79" t="s">
        <v>142</v>
      </c>
      <c r="AD5" s="273">
        <f>IF(B2&gt;2303,AD6,IF(AD10&lt;2200,AD10,2200))</f>
        <v>0</v>
      </c>
      <c r="AE5" s="273"/>
      <c r="AF5" s="273"/>
      <c r="AG5" s="79" t="s">
        <v>142</v>
      </c>
      <c r="AH5" s="68">
        <f>IF(D14=1,'old rate'!BD23,0)</f>
        <v>55</v>
      </c>
      <c r="AI5" s="63"/>
    </row>
    <row r="6" spans="2:35" x14ac:dyDescent="0.55000000000000004">
      <c r="C6" s="72" t="s">
        <v>184</v>
      </c>
      <c r="D6" s="68">
        <f>IF(ROUNDDOWN(SUM(F6,J6,N6,R6,)-SUM(V6,Z6,AD6,AH6),0)&lt;=330.44,330.44,ROUNDDOWN(SUM(F6,J6,N6,R6,)-SUM(V6,Z6,AD6,AH6),0))</f>
        <v>330.44</v>
      </c>
      <c r="E6" s="79" t="s">
        <v>168</v>
      </c>
      <c r="F6" s="273">
        <f>IF(D10+D11+D12+D13=0,(F15*H15+F16*H16+F17*H17)/2,F15*H15+F16*H16+F17*H17)</f>
        <v>0</v>
      </c>
      <c r="G6" s="273"/>
      <c r="H6" s="273"/>
      <c r="I6" s="79" t="s">
        <v>164</v>
      </c>
      <c r="J6" s="273">
        <f>J15*L15+J16*L16+J17*L17+J18*L18</f>
        <v>0</v>
      </c>
      <c r="K6" s="273"/>
      <c r="L6" s="273"/>
      <c r="M6" s="79" t="s">
        <v>164</v>
      </c>
      <c r="N6" s="273">
        <f>N15*P15</f>
        <v>0</v>
      </c>
      <c r="O6" s="273"/>
      <c r="P6" s="273"/>
      <c r="Q6" s="79" t="s">
        <v>164</v>
      </c>
      <c r="R6" s="273">
        <f>ROUNDDOWN(R15*T15,0)</f>
        <v>0</v>
      </c>
      <c r="S6" s="273"/>
      <c r="T6" s="273"/>
      <c r="U6" s="79" t="s">
        <v>160</v>
      </c>
      <c r="V6" s="273">
        <f>ROUNDDOWN(V15*X15,0)</f>
        <v>0</v>
      </c>
      <c r="W6" s="273"/>
      <c r="X6" s="273"/>
      <c r="Y6" s="79" t="s">
        <v>142</v>
      </c>
      <c r="Z6" s="273">
        <f>ROUNDDOWN(Z15*AB15,0)</f>
        <v>0</v>
      </c>
      <c r="AA6" s="273"/>
      <c r="AB6" s="273"/>
      <c r="AC6" s="79" t="s">
        <v>142</v>
      </c>
      <c r="AD6" s="273">
        <f>IF(AD15&lt;2200,AD15,2200)</f>
        <v>0</v>
      </c>
      <c r="AE6" s="273"/>
      <c r="AF6" s="273"/>
      <c r="AG6" s="79" t="s">
        <v>142</v>
      </c>
      <c r="AH6" s="68">
        <f>IF(D14=1,'old rate'!BD23,0)</f>
        <v>55</v>
      </c>
      <c r="AI6" s="63"/>
    </row>
    <row r="7" spans="2:35" x14ac:dyDescent="0.55000000000000004">
      <c r="C7" s="72" t="s">
        <v>175</v>
      </c>
      <c r="D7" s="61" t="s">
        <v>196</v>
      </c>
      <c r="E7" s="79"/>
      <c r="F7" s="75"/>
      <c r="G7" s="75"/>
      <c r="H7" s="75"/>
      <c r="I7" s="79"/>
      <c r="J7" s="75"/>
      <c r="K7" s="75"/>
      <c r="L7" s="75"/>
      <c r="M7" s="79"/>
      <c r="N7" s="75"/>
      <c r="O7" s="75"/>
      <c r="P7" s="75"/>
      <c r="Q7" s="79"/>
      <c r="R7" s="75"/>
      <c r="S7" s="75"/>
      <c r="T7" s="75"/>
      <c r="U7" s="79"/>
      <c r="V7" s="79"/>
      <c r="W7" s="79"/>
      <c r="X7" s="79"/>
      <c r="Y7" s="79"/>
      <c r="Z7" s="79"/>
      <c r="AA7" s="79"/>
      <c r="AB7" s="79"/>
      <c r="AC7" s="79"/>
      <c r="AD7" s="79"/>
      <c r="AE7" s="79"/>
      <c r="AF7" s="79"/>
      <c r="AG7" s="79"/>
      <c r="AH7" s="79"/>
      <c r="AI7" s="63"/>
    </row>
    <row r="8" spans="2:35" x14ac:dyDescent="0.55000000000000004">
      <c r="C8" s="72" t="s">
        <v>179</v>
      </c>
      <c r="D8" s="83">
        <f>試算諸元入力!$N$10</f>
        <v>0</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3"/>
    </row>
    <row r="9" spans="2:35" ht="36" customHeight="1" x14ac:dyDescent="0.55000000000000004">
      <c r="C9" s="72" t="s">
        <v>32</v>
      </c>
      <c r="D9" s="83">
        <v>1</v>
      </c>
      <c r="E9" s="269" t="s">
        <v>188</v>
      </c>
      <c r="F9" s="58" t="s">
        <v>169</v>
      </c>
      <c r="G9" s="58"/>
      <c r="H9" s="58" t="s">
        <v>171</v>
      </c>
      <c r="I9" s="58"/>
      <c r="J9" s="59" t="s">
        <v>185</v>
      </c>
      <c r="K9" s="58"/>
      <c r="L9" s="59" t="s">
        <v>180</v>
      </c>
      <c r="M9" s="58"/>
      <c r="N9" s="59" t="s">
        <v>170</v>
      </c>
      <c r="O9" s="58"/>
      <c r="P9" s="59" t="s">
        <v>186</v>
      </c>
      <c r="Q9" s="58"/>
      <c r="R9" s="59" t="s">
        <v>187</v>
      </c>
      <c r="S9" s="58"/>
      <c r="T9" s="59" t="s">
        <v>186</v>
      </c>
      <c r="U9" s="58"/>
      <c r="V9" s="58"/>
      <c r="W9" s="58"/>
      <c r="X9" s="58"/>
      <c r="Y9" s="58"/>
      <c r="Z9" s="58"/>
      <c r="AA9" s="58"/>
      <c r="AB9" s="58"/>
      <c r="AC9" s="58"/>
      <c r="AD9" s="58"/>
      <c r="AE9" s="58"/>
      <c r="AF9" s="58"/>
      <c r="AG9" s="58"/>
      <c r="AH9" s="60"/>
      <c r="AI9" s="63"/>
    </row>
    <row r="10" spans="2:35" x14ac:dyDescent="0.55000000000000004">
      <c r="C10" s="86" t="s">
        <v>198</v>
      </c>
      <c r="D10" s="84">
        <f>試算諸元入力!N13</f>
        <v>0</v>
      </c>
      <c r="E10" s="270"/>
      <c r="F10" s="61">
        <f>'old rate'!AN2</f>
        <v>1320</v>
      </c>
      <c r="G10" s="62" t="s">
        <v>166</v>
      </c>
      <c r="H10" s="62">
        <f>IF(D8=0,0,IF(D8&lt;=6,1,0))</f>
        <v>0</v>
      </c>
      <c r="I10" s="62"/>
      <c r="J10" s="62">
        <f>'old rate'!AN5</f>
        <v>39.44</v>
      </c>
      <c r="K10" s="62" t="s">
        <v>166</v>
      </c>
      <c r="L10" s="62">
        <f>IF(D10="",0,D10)</f>
        <v>0</v>
      </c>
      <c r="M10" s="62"/>
      <c r="N10" s="62">
        <f>fuel!W22</f>
        <v>-1.87</v>
      </c>
      <c r="O10" s="62" t="s">
        <v>166</v>
      </c>
      <c r="P10" s="88">
        <f>SUM(D10:D13)</f>
        <v>0</v>
      </c>
      <c r="Q10" s="62" t="s">
        <v>191</v>
      </c>
      <c r="R10" s="61">
        <f>fuel!B22</f>
        <v>3.45</v>
      </c>
      <c r="S10" s="62" t="s">
        <v>166</v>
      </c>
      <c r="T10" s="88">
        <f>SUM(D10:D13)</f>
        <v>0</v>
      </c>
      <c r="U10" s="62" t="s">
        <v>142</v>
      </c>
      <c r="V10" s="61">
        <f>'old rate'!AN9</f>
        <v>253</v>
      </c>
      <c r="W10" s="62" t="s">
        <v>166</v>
      </c>
      <c r="X10" s="62">
        <f>IF(D15="",0,D15)</f>
        <v>0</v>
      </c>
      <c r="Y10" s="62" t="s">
        <v>142</v>
      </c>
      <c r="Z10" s="61">
        <f>'old rate'!AN10</f>
        <v>154</v>
      </c>
      <c r="AA10" s="62" t="s">
        <v>166</v>
      </c>
      <c r="AB10" s="62">
        <f>IF(D16="",0,D16)</f>
        <v>0</v>
      </c>
      <c r="AC10" s="62" t="s">
        <v>142</v>
      </c>
      <c r="AD10" s="61">
        <f>IF(D9=1,AD12,AD13)</f>
        <v>0</v>
      </c>
      <c r="AE10" s="62"/>
      <c r="AF10" s="62"/>
      <c r="AG10" s="62"/>
      <c r="AH10" s="63"/>
      <c r="AI10" s="63"/>
    </row>
    <row r="11" spans="2:35" x14ac:dyDescent="0.55000000000000004">
      <c r="C11" s="72" t="s">
        <v>197</v>
      </c>
      <c r="D11" s="84">
        <f>試算諸元入力!N14</f>
        <v>0</v>
      </c>
      <c r="E11" s="270"/>
      <c r="F11" s="61">
        <f>'old rate'!AN3</f>
        <v>2200</v>
      </c>
      <c r="G11" s="62" t="s">
        <v>166</v>
      </c>
      <c r="H11" s="62">
        <f>IF(D8&lt;=6,0,1)</f>
        <v>0</v>
      </c>
      <c r="I11" s="62"/>
      <c r="J11" s="62">
        <f>'old rate'!AN6</f>
        <v>32.32</v>
      </c>
      <c r="K11" s="62" t="s">
        <v>166</v>
      </c>
      <c r="L11" s="62">
        <f t="shared" ref="L11:L13" si="0">IF(D11="",0,D11)</f>
        <v>0</v>
      </c>
      <c r="M11" s="62"/>
      <c r="N11" s="62"/>
      <c r="O11" s="62"/>
      <c r="P11" s="62"/>
      <c r="Q11" s="62"/>
      <c r="R11" s="62"/>
      <c r="S11" s="62"/>
      <c r="T11" s="62"/>
      <c r="U11" s="62"/>
      <c r="V11" s="61"/>
      <c r="W11" s="62"/>
      <c r="X11" s="62"/>
      <c r="Y11" s="62"/>
      <c r="Z11" s="61"/>
      <c r="AA11" s="62"/>
      <c r="AB11" s="62"/>
      <c r="AC11" s="62"/>
      <c r="AD11" s="61"/>
      <c r="AE11" s="62"/>
      <c r="AF11" s="62"/>
      <c r="AG11" s="62"/>
      <c r="AH11" s="63"/>
      <c r="AI11" s="63"/>
    </row>
    <row r="12" spans="2:35" x14ac:dyDescent="0.55000000000000004">
      <c r="C12" s="72" t="s">
        <v>199</v>
      </c>
      <c r="D12" s="84">
        <f>試算諸元入力!N15</f>
        <v>0</v>
      </c>
      <c r="E12" s="270"/>
      <c r="F12" s="61">
        <f>'old rate'!AN4</f>
        <v>286</v>
      </c>
      <c r="G12" s="62" t="s">
        <v>166</v>
      </c>
      <c r="H12" s="62">
        <f>IF(D8&lt;=10,0,D8-10)</f>
        <v>0</v>
      </c>
      <c r="I12" s="62"/>
      <c r="J12" s="62">
        <f>'old rate'!AN7</f>
        <v>26.49</v>
      </c>
      <c r="K12" s="62" t="s">
        <v>166</v>
      </c>
      <c r="L12" s="62">
        <f t="shared" si="0"/>
        <v>0</v>
      </c>
      <c r="M12" s="62"/>
      <c r="N12" s="62"/>
      <c r="O12" s="62"/>
      <c r="P12" s="62"/>
      <c r="Q12" s="62"/>
      <c r="R12" s="62"/>
      <c r="S12" s="62"/>
      <c r="T12" s="62"/>
      <c r="U12" s="62"/>
      <c r="V12" s="61"/>
      <c r="W12" s="62"/>
      <c r="X12" s="62"/>
      <c r="Y12" s="62"/>
      <c r="Z12" s="61"/>
      <c r="AA12" s="62"/>
      <c r="AB12" s="62"/>
      <c r="AC12" s="92" t="s">
        <v>32</v>
      </c>
      <c r="AD12" s="61">
        <f>(J12*L12+J13*L13)*5/100</f>
        <v>0</v>
      </c>
      <c r="AE12" s="62"/>
      <c r="AF12" s="62"/>
      <c r="AG12" s="62"/>
      <c r="AH12" s="63"/>
      <c r="AI12" s="63"/>
    </row>
    <row r="13" spans="2:35" x14ac:dyDescent="0.55000000000000004">
      <c r="C13" s="91" t="s">
        <v>200</v>
      </c>
      <c r="D13" s="84">
        <f>試算諸元入力!N16</f>
        <v>0</v>
      </c>
      <c r="E13" s="271"/>
      <c r="F13" s="64"/>
      <c r="G13" s="64"/>
      <c r="H13" s="64"/>
      <c r="I13" s="64"/>
      <c r="J13" s="62">
        <f>'old rate'!AN8</f>
        <v>12.48</v>
      </c>
      <c r="K13" s="62" t="s">
        <v>166</v>
      </c>
      <c r="L13" s="62">
        <f t="shared" si="0"/>
        <v>0</v>
      </c>
      <c r="M13" s="64"/>
      <c r="N13" s="64"/>
      <c r="O13" s="64"/>
      <c r="P13" s="64"/>
      <c r="Q13" s="64"/>
      <c r="R13" s="64"/>
      <c r="S13" s="64"/>
      <c r="T13" s="64"/>
      <c r="U13" s="64"/>
      <c r="V13" s="66"/>
      <c r="W13" s="64"/>
      <c r="X13" s="64"/>
      <c r="Y13" s="64"/>
      <c r="Z13" s="66"/>
      <c r="AA13" s="64"/>
      <c r="AB13" s="64"/>
      <c r="AC13" s="93" t="s">
        <v>40</v>
      </c>
      <c r="AD13" s="66">
        <f>(J11*L11+J12*L12+J13*L13)*5/100</f>
        <v>0</v>
      </c>
      <c r="AE13" s="64"/>
      <c r="AF13" s="64"/>
      <c r="AG13" s="64"/>
      <c r="AH13" s="65"/>
      <c r="AI13" s="63"/>
    </row>
    <row r="14" spans="2:35" ht="36" customHeight="1" x14ac:dyDescent="0.55000000000000004">
      <c r="C14" s="91" t="s">
        <v>201</v>
      </c>
      <c r="D14" s="84">
        <v>1</v>
      </c>
      <c r="E14" s="269" t="s">
        <v>189</v>
      </c>
      <c r="F14" s="69" t="s">
        <v>169</v>
      </c>
      <c r="G14" s="58"/>
      <c r="H14" s="58" t="s">
        <v>171</v>
      </c>
      <c r="I14" s="58"/>
      <c r="J14" s="59" t="s">
        <v>185</v>
      </c>
      <c r="K14" s="58"/>
      <c r="L14" s="59" t="s">
        <v>180</v>
      </c>
      <c r="M14" s="58"/>
      <c r="N14" s="59" t="s">
        <v>170</v>
      </c>
      <c r="O14" s="58"/>
      <c r="P14" s="59" t="s">
        <v>186</v>
      </c>
      <c r="Q14" s="58"/>
      <c r="R14" s="59" t="s">
        <v>187</v>
      </c>
      <c r="S14" s="58"/>
      <c r="T14" s="59" t="s">
        <v>186</v>
      </c>
      <c r="U14" s="58"/>
      <c r="V14" s="89"/>
      <c r="W14" s="58"/>
      <c r="X14" s="58"/>
      <c r="Y14" s="58"/>
      <c r="Z14" s="89"/>
      <c r="AA14" s="58"/>
      <c r="AB14" s="58"/>
      <c r="AC14" s="58"/>
      <c r="AD14" s="89"/>
      <c r="AE14" s="58"/>
      <c r="AF14" s="58"/>
      <c r="AG14" s="58"/>
      <c r="AH14" s="60"/>
      <c r="AI14" s="63"/>
    </row>
    <row r="15" spans="2:35" x14ac:dyDescent="0.55000000000000004">
      <c r="C15" s="91" t="s">
        <v>193</v>
      </c>
      <c r="D15" s="83">
        <v>0</v>
      </c>
      <c r="E15" s="270"/>
      <c r="F15" s="90">
        <f>'new rate'!AN2</f>
        <v>1375.44</v>
      </c>
      <c r="G15" s="62" t="s">
        <v>166</v>
      </c>
      <c r="H15" s="62">
        <f>IF(D8=0,0,IF(D8&lt;=6,1,0))</f>
        <v>0</v>
      </c>
      <c r="I15" s="62"/>
      <c r="J15" s="61">
        <f>'new rate'!AN5</f>
        <v>34.04</v>
      </c>
      <c r="K15" s="62" t="s">
        <v>166</v>
      </c>
      <c r="L15" s="62">
        <f>IF(D10="",0,D10)</f>
        <v>0</v>
      </c>
      <c r="M15" s="62"/>
      <c r="N15" s="62">
        <f>fuel!V22</f>
        <v>3.25</v>
      </c>
      <c r="O15" s="62" t="s">
        <v>166</v>
      </c>
      <c r="P15" s="88">
        <f>SUM(D10:D13)</f>
        <v>0</v>
      </c>
      <c r="Q15" s="62"/>
      <c r="R15" s="61">
        <f>fuel!B22</f>
        <v>3.45</v>
      </c>
      <c r="S15" s="62" t="s">
        <v>166</v>
      </c>
      <c r="T15" s="88">
        <f>SUM(D10:D13)</f>
        <v>0</v>
      </c>
      <c r="U15" s="62" t="s">
        <v>142</v>
      </c>
      <c r="V15" s="61"/>
      <c r="W15" s="62"/>
      <c r="X15" s="62"/>
      <c r="Y15" s="62"/>
      <c r="Z15" s="61"/>
      <c r="AA15" s="62"/>
      <c r="AB15" s="62"/>
      <c r="AC15" s="80" t="s">
        <v>142</v>
      </c>
      <c r="AD15" s="61">
        <f>IF(D9=1,AD17,AD18)</f>
        <v>0</v>
      </c>
      <c r="AE15" s="62"/>
      <c r="AF15" s="62"/>
      <c r="AG15" s="62"/>
      <c r="AH15" s="63"/>
      <c r="AI15" s="63"/>
    </row>
    <row r="16" spans="2:35" x14ac:dyDescent="0.55000000000000004">
      <c r="C16" s="91" t="s">
        <v>192</v>
      </c>
      <c r="D16" s="83">
        <v>0</v>
      </c>
      <c r="E16" s="270"/>
      <c r="F16" s="90">
        <f>'new rate'!AN3</f>
        <v>2292.4</v>
      </c>
      <c r="G16" s="62" t="s">
        <v>166</v>
      </c>
      <c r="H16" s="62">
        <f>IF(D8&lt;=6,0,1)</f>
        <v>0</v>
      </c>
      <c r="I16" s="62"/>
      <c r="J16" s="61">
        <f>'new rate'!AN6</f>
        <v>30.55</v>
      </c>
      <c r="K16" s="62" t="s">
        <v>166</v>
      </c>
      <c r="L16" s="62">
        <f t="shared" ref="L16:L18" si="1">IF(D11="",0,D11)</f>
        <v>0</v>
      </c>
      <c r="M16" s="62"/>
      <c r="N16" s="62"/>
      <c r="O16" s="62"/>
      <c r="P16" s="62"/>
      <c r="Q16" s="62"/>
      <c r="R16" s="62"/>
      <c r="S16" s="62"/>
      <c r="T16" s="62"/>
      <c r="U16" s="62"/>
      <c r="V16" s="62"/>
      <c r="W16" s="62"/>
      <c r="X16" s="62"/>
      <c r="Y16" s="62"/>
      <c r="Z16" s="62"/>
      <c r="AA16" s="62"/>
      <c r="AB16" s="62"/>
      <c r="AC16" s="62"/>
      <c r="AD16" s="61"/>
      <c r="AE16" s="62"/>
      <c r="AF16" s="62"/>
      <c r="AG16" s="62"/>
      <c r="AH16" s="63"/>
      <c r="AI16" s="63"/>
    </row>
    <row r="17" spans="3:35" x14ac:dyDescent="0.55000000000000004">
      <c r="C17" s="91"/>
      <c r="D17" s="80">
        <f>試算諸元入力!N23</f>
        <v>0</v>
      </c>
      <c r="E17" s="270"/>
      <c r="F17" s="90">
        <f>'new rate'!AN4</f>
        <v>295.24</v>
      </c>
      <c r="G17" s="62" t="s">
        <v>166</v>
      </c>
      <c r="H17" s="62">
        <f>IF(D8&lt;=10,0,D8-10)</f>
        <v>0</v>
      </c>
      <c r="I17" s="62"/>
      <c r="J17" s="61">
        <f>'new rate'!AN7</f>
        <v>25.98</v>
      </c>
      <c r="K17" s="62" t="s">
        <v>166</v>
      </c>
      <c r="L17" s="62">
        <f t="shared" si="1"/>
        <v>0</v>
      </c>
      <c r="M17" s="62"/>
      <c r="N17" s="62"/>
      <c r="O17" s="62"/>
      <c r="P17" s="62"/>
      <c r="Q17" s="62"/>
      <c r="R17" s="62"/>
      <c r="S17" s="62"/>
      <c r="T17" s="62"/>
      <c r="U17" s="62"/>
      <c r="V17" s="62"/>
      <c r="W17" s="62"/>
      <c r="X17" s="62"/>
      <c r="Y17" s="62"/>
      <c r="Z17" s="62"/>
      <c r="AA17" s="62"/>
      <c r="AB17" s="62"/>
      <c r="AC17" s="92" t="s">
        <v>32</v>
      </c>
      <c r="AD17" s="61">
        <f>(J17*L17+J18*L18)*5/100</f>
        <v>0</v>
      </c>
      <c r="AE17" s="62"/>
      <c r="AF17" s="62"/>
      <c r="AG17" s="62"/>
      <c r="AH17" s="63"/>
      <c r="AI17" s="63"/>
    </row>
    <row r="18" spans="3:35" x14ac:dyDescent="0.55000000000000004">
      <c r="C18" s="72"/>
      <c r="D18" s="62">
        <f>試算諸元入力!N24</f>
        <v>0</v>
      </c>
      <c r="E18" s="271"/>
      <c r="F18" s="77"/>
      <c r="G18" s="64"/>
      <c r="H18" s="64"/>
      <c r="I18" s="64"/>
      <c r="J18" s="66">
        <f>'new rate'!AN8</f>
        <v>15.71</v>
      </c>
      <c r="K18" s="64" t="s">
        <v>166</v>
      </c>
      <c r="L18" s="64">
        <f t="shared" si="1"/>
        <v>0</v>
      </c>
      <c r="M18" s="64"/>
      <c r="N18" s="64"/>
      <c r="O18" s="64"/>
      <c r="P18" s="64"/>
      <c r="Q18" s="64"/>
      <c r="R18" s="64"/>
      <c r="S18" s="64"/>
      <c r="T18" s="64"/>
      <c r="U18" s="64"/>
      <c r="V18" s="64"/>
      <c r="W18" s="64"/>
      <c r="X18" s="64"/>
      <c r="Y18" s="64"/>
      <c r="Z18" s="64"/>
      <c r="AA18" s="64"/>
      <c r="AB18" s="64"/>
      <c r="AC18" s="93" t="s">
        <v>40</v>
      </c>
      <c r="AD18" s="66">
        <f>(J16*L16+J17*L17+J18*L18)*5/100</f>
        <v>0</v>
      </c>
      <c r="AE18" s="64"/>
      <c r="AF18" s="64"/>
      <c r="AG18" s="64"/>
      <c r="AH18" s="65"/>
      <c r="AI18" s="63"/>
    </row>
    <row r="19" spans="3:35" ht="36" x14ac:dyDescent="0.55000000000000004">
      <c r="C19" s="108" t="s">
        <v>213</v>
      </c>
      <c r="D19" s="109">
        <v>750</v>
      </c>
    </row>
    <row r="20" spans="3:35" x14ac:dyDescent="0.55000000000000004">
      <c r="C20" s="72" t="s">
        <v>214</v>
      </c>
      <c r="D20" s="63">
        <f>IF(D19="",0,ROUND(D19*D22/(D22+D23),0))</f>
        <v>500</v>
      </c>
    </row>
    <row r="21" spans="3:35" x14ac:dyDescent="0.55000000000000004">
      <c r="C21" s="72" t="s">
        <v>215</v>
      </c>
      <c r="D21" s="63">
        <f>IF(D19="",0,D19-D20)</f>
        <v>250</v>
      </c>
    </row>
    <row r="22" spans="3:35" x14ac:dyDescent="0.55000000000000004">
      <c r="C22" s="72" t="s">
        <v>211</v>
      </c>
      <c r="D22" s="110">
        <v>20</v>
      </c>
    </row>
    <row r="23" spans="3:35" x14ac:dyDescent="0.55000000000000004">
      <c r="C23" s="77" t="s">
        <v>212</v>
      </c>
      <c r="D23" s="111">
        <v>10</v>
      </c>
    </row>
  </sheetData>
  <mergeCells count="34">
    <mergeCell ref="F2:H2"/>
    <mergeCell ref="J2:L2"/>
    <mergeCell ref="N2:P2"/>
    <mergeCell ref="R2:T2"/>
    <mergeCell ref="F3:H3"/>
    <mergeCell ref="J3:L3"/>
    <mergeCell ref="N3:P3"/>
    <mergeCell ref="R3:T3"/>
    <mergeCell ref="V5:X5"/>
    <mergeCell ref="Z5:AB5"/>
    <mergeCell ref="V3:X3"/>
    <mergeCell ref="Z3:AB3"/>
    <mergeCell ref="F4:H4"/>
    <mergeCell ref="J4:L4"/>
    <mergeCell ref="N4:P4"/>
    <mergeCell ref="R4:T4"/>
    <mergeCell ref="V4:X4"/>
    <mergeCell ref="Z4:AB4"/>
    <mergeCell ref="E9:E13"/>
    <mergeCell ref="E14:E18"/>
    <mergeCell ref="AD3:AF3"/>
    <mergeCell ref="AD4:AF4"/>
    <mergeCell ref="AD5:AF5"/>
    <mergeCell ref="AD6:AF6"/>
    <mergeCell ref="F6:H6"/>
    <mergeCell ref="J6:L6"/>
    <mergeCell ref="N6:P6"/>
    <mergeCell ref="R6:T6"/>
    <mergeCell ref="V6:X6"/>
    <mergeCell ref="Z6:AB6"/>
    <mergeCell ref="F5:H5"/>
    <mergeCell ref="J5:L5"/>
    <mergeCell ref="N5:P5"/>
    <mergeCell ref="R5:T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BDB2-227E-40AB-852A-4EC181CF9811}">
  <sheetPr codeName="Sheet13">
    <tabColor theme="9"/>
  </sheetPr>
  <dimension ref="B1:W25"/>
  <sheetViews>
    <sheetView workbookViewId="0">
      <pane xSplit="2" ySplit="2" topLeftCell="C3" activePane="bottomRight" state="frozen"/>
      <selection activeCell="N11" sqref="N11"/>
      <selection pane="topRight" activeCell="N11" sqref="N11"/>
      <selection pane="bottomLeft" activeCell="N11" sqref="N11"/>
      <selection pane="bottomRight" activeCell="N11" sqref="N11"/>
    </sheetView>
  </sheetViews>
  <sheetFormatPr defaultRowHeight="18" x14ac:dyDescent="0.55000000000000004"/>
  <cols>
    <col min="1" max="1" width="2.1640625" customWidth="1"/>
    <col min="2" max="2" width="5.5" bestFit="1" customWidth="1"/>
    <col min="3" max="3" width="10.1640625" bestFit="1" customWidth="1"/>
    <col min="4" max="4" width="15.08203125" bestFit="1" customWidth="1"/>
    <col min="5" max="5" width="3.1640625" bestFit="1" customWidth="1"/>
    <col min="6" max="6" width="8" bestFit="1" customWidth="1"/>
    <col min="7" max="7" width="3.1640625" bestFit="1" customWidth="1"/>
    <col min="8" max="8" width="5.1640625" bestFit="1" customWidth="1"/>
    <col min="9" max="9" width="2.6640625" bestFit="1" customWidth="1"/>
    <col min="10" max="10" width="9" bestFit="1" customWidth="1"/>
    <col min="11" max="11" width="3.1640625" bestFit="1" customWidth="1"/>
    <col min="12" max="12" width="9" bestFit="1" customWidth="1"/>
    <col min="13" max="13" width="2.6640625" bestFit="1" customWidth="1"/>
    <col min="15" max="15" width="3.1640625" bestFit="1" customWidth="1"/>
    <col min="16" max="16" width="7.08203125" bestFit="1" customWidth="1"/>
    <col min="17" max="17" width="2.6640625" bestFit="1" customWidth="1"/>
    <col min="18" max="18" width="12.58203125" customWidth="1"/>
    <col min="19" max="19" width="3.1640625" bestFit="1" customWidth="1"/>
    <col min="21" max="21" width="2.1640625" customWidth="1"/>
    <col min="22" max="22" width="13" bestFit="1" customWidth="1"/>
    <col min="23" max="23" width="3.1640625" customWidth="1"/>
  </cols>
  <sheetData>
    <row r="1" spans="2:23" x14ac:dyDescent="0.55000000000000004">
      <c r="B1" t="s">
        <v>172</v>
      </c>
    </row>
    <row r="2" spans="2:23" x14ac:dyDescent="0.55000000000000004">
      <c r="B2" s="85">
        <v>2303</v>
      </c>
      <c r="D2" s="143" t="s">
        <v>240</v>
      </c>
      <c r="F2" s="275"/>
      <c r="G2" s="275"/>
      <c r="H2" s="275"/>
      <c r="J2" s="275"/>
      <c r="K2" s="275"/>
      <c r="L2" s="275"/>
      <c r="N2" s="275"/>
      <c r="O2" s="275"/>
      <c r="P2" s="275"/>
      <c r="R2" s="275"/>
      <c r="S2" s="275"/>
      <c r="T2" s="275"/>
    </row>
    <row r="3" spans="2:23" x14ac:dyDescent="0.55000000000000004">
      <c r="C3" s="69"/>
      <c r="D3" s="71" t="s">
        <v>182</v>
      </c>
      <c r="E3" s="71"/>
      <c r="F3" s="276" t="s">
        <v>181</v>
      </c>
      <c r="G3" s="276"/>
      <c r="H3" s="276"/>
      <c r="I3" s="71"/>
      <c r="J3" s="276" t="s">
        <v>181</v>
      </c>
      <c r="K3" s="276"/>
      <c r="L3" s="276"/>
      <c r="M3" s="71"/>
      <c r="N3" s="276" t="s">
        <v>181</v>
      </c>
      <c r="O3" s="276"/>
      <c r="P3" s="276"/>
      <c r="Q3" s="71"/>
      <c r="R3" s="276" t="s">
        <v>182</v>
      </c>
      <c r="S3" s="276"/>
      <c r="T3" s="276"/>
      <c r="U3" s="71"/>
      <c r="V3" s="71" t="s">
        <v>181</v>
      </c>
      <c r="W3" s="60"/>
    </row>
    <row r="4" spans="2:23" x14ac:dyDescent="0.55000000000000004">
      <c r="C4" s="72"/>
      <c r="D4" s="74" t="s">
        <v>190</v>
      </c>
      <c r="E4" s="74"/>
      <c r="F4" s="272" t="s">
        <v>7</v>
      </c>
      <c r="G4" s="272"/>
      <c r="H4" s="272"/>
      <c r="I4" s="74"/>
      <c r="J4" s="272" t="s">
        <v>20</v>
      </c>
      <c r="K4" s="272"/>
      <c r="L4" s="272"/>
      <c r="M4" s="74"/>
      <c r="N4" s="272" t="s">
        <v>165</v>
      </c>
      <c r="O4" s="272"/>
      <c r="P4" s="272"/>
      <c r="Q4" s="74"/>
      <c r="R4" s="277" t="s">
        <v>173</v>
      </c>
      <c r="S4" s="277"/>
      <c r="T4" s="277"/>
      <c r="U4" s="74"/>
      <c r="V4" s="74" t="s">
        <v>174</v>
      </c>
      <c r="W4" s="63"/>
    </row>
    <row r="5" spans="2:23" x14ac:dyDescent="0.55000000000000004">
      <c r="C5" s="72" t="s">
        <v>183</v>
      </c>
      <c r="D5" s="68">
        <f>ROUNDDOWN(SUM(F5,J5,N5,R5)-V5,0)</f>
        <v>-55</v>
      </c>
      <c r="E5" s="79" t="s">
        <v>168</v>
      </c>
      <c r="F5" s="273">
        <f>IF(B2&gt;2303,F6,IF(D9+D10+D11=0,(F10*H10+F11*H11+F12*H12)/2,F10*H10+F11*H11+F12*H12))</f>
        <v>0</v>
      </c>
      <c r="G5" s="273"/>
      <c r="H5" s="273"/>
      <c r="I5" s="79" t="s">
        <v>164</v>
      </c>
      <c r="J5" s="273">
        <f>IF(B2&gt;2303,J6,J10*L10+J11*L11+J12*L12)</f>
        <v>0</v>
      </c>
      <c r="K5" s="273"/>
      <c r="L5" s="273"/>
      <c r="M5" s="79" t="s">
        <v>164</v>
      </c>
      <c r="N5" s="273">
        <f>N10*P10</f>
        <v>0</v>
      </c>
      <c r="O5" s="273"/>
      <c r="P5" s="273"/>
      <c r="Q5" s="79" t="s">
        <v>164</v>
      </c>
      <c r="R5" s="273">
        <f>ROUNDDOWN(R10*T10,0)</f>
        <v>0</v>
      </c>
      <c r="S5" s="273"/>
      <c r="T5" s="273"/>
      <c r="U5" s="79" t="s">
        <v>142</v>
      </c>
      <c r="V5" s="68">
        <f>IF(D12=1,'old rate'!BD23,0)</f>
        <v>55</v>
      </c>
      <c r="W5" s="63"/>
    </row>
    <row r="6" spans="2:23" x14ac:dyDescent="0.55000000000000004">
      <c r="C6" s="72" t="s">
        <v>184</v>
      </c>
      <c r="D6" s="68">
        <f>ROUNDDOWN(SUM(F6,J6,N6,R6)-V6,0)</f>
        <v>-55</v>
      </c>
      <c r="E6" s="79" t="s">
        <v>168</v>
      </c>
      <c r="F6" s="273">
        <f>IF(D9+D10+D11=0,(F15*H15+F16*H16+F17*H17)/2,F15*H15+F16*H16+F17*H17)</f>
        <v>0</v>
      </c>
      <c r="G6" s="273"/>
      <c r="H6" s="273"/>
      <c r="I6" s="79" t="s">
        <v>164</v>
      </c>
      <c r="J6" s="273">
        <f>J15*L15+J16*L16+J17*L17</f>
        <v>0</v>
      </c>
      <c r="K6" s="273"/>
      <c r="L6" s="273"/>
      <c r="M6" s="79" t="s">
        <v>164</v>
      </c>
      <c r="N6" s="273">
        <f>N15*P15</f>
        <v>0</v>
      </c>
      <c r="O6" s="273"/>
      <c r="P6" s="273"/>
      <c r="Q6" s="79" t="s">
        <v>164</v>
      </c>
      <c r="R6" s="273">
        <f>ROUNDDOWN(R15*T15,0)</f>
        <v>0</v>
      </c>
      <c r="S6" s="273"/>
      <c r="T6" s="273"/>
      <c r="U6" s="79" t="s">
        <v>142</v>
      </c>
      <c r="V6" s="68">
        <f>IF(D12=1,'old rate'!BD23,0)</f>
        <v>55</v>
      </c>
      <c r="W6" s="63"/>
    </row>
    <row r="7" spans="2:23" x14ac:dyDescent="0.55000000000000004">
      <c r="C7" s="72" t="s">
        <v>175</v>
      </c>
      <c r="D7" s="61" t="s">
        <v>205</v>
      </c>
      <c r="E7" s="79"/>
      <c r="F7" s="75"/>
      <c r="G7" s="75"/>
      <c r="H7" s="75"/>
      <c r="I7" s="79"/>
      <c r="J7" s="75"/>
      <c r="K7" s="75"/>
      <c r="L7" s="75"/>
      <c r="M7" s="79"/>
      <c r="N7" s="75"/>
      <c r="O7" s="75"/>
      <c r="P7" s="75"/>
      <c r="Q7" s="79"/>
      <c r="R7" s="75"/>
      <c r="S7" s="75"/>
      <c r="T7" s="75"/>
      <c r="U7" s="79"/>
      <c r="V7" s="79"/>
      <c r="W7" s="63"/>
    </row>
    <row r="8" spans="2:23" x14ac:dyDescent="0.55000000000000004">
      <c r="C8" s="72" t="s">
        <v>179</v>
      </c>
      <c r="D8" s="83">
        <f>試算諸元入力!$N$10</f>
        <v>0</v>
      </c>
      <c r="E8" s="62"/>
      <c r="F8" s="62"/>
      <c r="G8" s="62"/>
      <c r="H8" s="62"/>
      <c r="I8" s="62"/>
      <c r="J8" s="62"/>
      <c r="K8" s="62"/>
      <c r="L8" s="62"/>
      <c r="M8" s="62"/>
      <c r="N8" s="62"/>
      <c r="O8" s="62"/>
      <c r="P8" s="62"/>
      <c r="Q8" s="62"/>
      <c r="R8" s="62"/>
      <c r="S8" s="62"/>
      <c r="T8" s="62"/>
      <c r="U8" s="62"/>
      <c r="V8" s="62"/>
      <c r="W8" s="63"/>
    </row>
    <row r="9" spans="2:23" ht="36" customHeight="1" x14ac:dyDescent="0.55000000000000004">
      <c r="C9" s="72" t="s">
        <v>203</v>
      </c>
      <c r="D9" s="84">
        <f>試算諸元入力!N17</f>
        <v>0</v>
      </c>
      <c r="E9" s="269" t="s">
        <v>188</v>
      </c>
      <c r="F9" s="58" t="s">
        <v>169</v>
      </c>
      <c r="G9" s="58"/>
      <c r="H9" s="58" t="s">
        <v>171</v>
      </c>
      <c r="I9" s="58"/>
      <c r="J9" s="59" t="s">
        <v>185</v>
      </c>
      <c r="K9" s="58"/>
      <c r="L9" s="59" t="s">
        <v>180</v>
      </c>
      <c r="M9" s="58"/>
      <c r="N9" s="59" t="s">
        <v>170</v>
      </c>
      <c r="O9" s="58"/>
      <c r="P9" s="59" t="s">
        <v>186</v>
      </c>
      <c r="Q9" s="58"/>
      <c r="R9" s="59" t="s">
        <v>187</v>
      </c>
      <c r="S9" s="58"/>
      <c r="T9" s="59" t="s">
        <v>186</v>
      </c>
      <c r="U9" s="58"/>
      <c r="V9" s="60"/>
      <c r="W9" s="63"/>
    </row>
    <row r="10" spans="2:23" x14ac:dyDescent="0.55000000000000004">
      <c r="C10" s="72" t="s">
        <v>204</v>
      </c>
      <c r="D10" s="84">
        <f>試算諸元入力!N18</f>
        <v>0</v>
      </c>
      <c r="E10" s="270"/>
      <c r="F10" s="61">
        <f>'old rate'!AN14</f>
        <v>1320</v>
      </c>
      <c r="G10" s="62" t="s">
        <v>166</v>
      </c>
      <c r="H10" s="62">
        <f>IF(D8=0,0,IF(D8&lt;=6,1,0))</f>
        <v>0</v>
      </c>
      <c r="I10" s="62"/>
      <c r="J10" s="62">
        <f>'old rate'!AN17</f>
        <v>55.78</v>
      </c>
      <c r="K10" s="62" t="s">
        <v>166</v>
      </c>
      <c r="L10" s="62">
        <f>IF(D9="",0,D9)</f>
        <v>0</v>
      </c>
      <c r="M10" s="62"/>
      <c r="N10" s="62">
        <f>fuel!W22</f>
        <v>-1.87</v>
      </c>
      <c r="O10" s="62" t="s">
        <v>166</v>
      </c>
      <c r="P10" s="88">
        <f>SUM(D9:D11)</f>
        <v>0</v>
      </c>
      <c r="Q10" s="62" t="s">
        <v>164</v>
      </c>
      <c r="R10" s="61">
        <f>fuel!B22</f>
        <v>3.45</v>
      </c>
      <c r="S10" s="62" t="s">
        <v>166</v>
      </c>
      <c r="T10" s="88">
        <f>SUM(D9:D11)</f>
        <v>0</v>
      </c>
      <c r="U10" s="62"/>
      <c r="V10" s="63"/>
      <c r="W10" s="63"/>
    </row>
    <row r="11" spans="2:23" x14ac:dyDescent="0.55000000000000004">
      <c r="C11" s="91" t="s">
        <v>200</v>
      </c>
      <c r="D11" s="84">
        <f>試算諸元入力!N19</f>
        <v>0</v>
      </c>
      <c r="E11" s="270"/>
      <c r="F11" s="61">
        <f>'old rate'!AN15</f>
        <v>2200</v>
      </c>
      <c r="G11" s="62" t="s">
        <v>166</v>
      </c>
      <c r="H11" s="62">
        <f>IF(D8&lt;=6,0,1)</f>
        <v>0</v>
      </c>
      <c r="I11" s="62"/>
      <c r="J11" s="62">
        <f>'old rate'!AN18</f>
        <v>29.62</v>
      </c>
      <c r="K11" s="62" t="s">
        <v>166</v>
      </c>
      <c r="L11" s="62">
        <f>IF(D10="",0,D10)</f>
        <v>0</v>
      </c>
      <c r="M11" s="62"/>
      <c r="N11" s="62"/>
      <c r="O11" s="62"/>
      <c r="P11" s="62"/>
      <c r="Q11" s="62"/>
      <c r="R11" s="62"/>
      <c r="S11" s="62"/>
      <c r="T11" s="62"/>
      <c r="U11" s="62"/>
      <c r="V11" s="63"/>
      <c r="W11" s="63"/>
    </row>
    <row r="12" spans="2:23" x14ac:dyDescent="0.55000000000000004">
      <c r="C12" s="91" t="s">
        <v>201</v>
      </c>
      <c r="D12" s="84">
        <v>1</v>
      </c>
      <c r="E12" s="270"/>
      <c r="F12" s="61">
        <f>'old rate'!AN16</f>
        <v>286</v>
      </c>
      <c r="G12" s="62" t="s">
        <v>166</v>
      </c>
      <c r="H12" s="62">
        <f>IF(D8&lt;=10,0,D8-10)</f>
        <v>0</v>
      </c>
      <c r="I12" s="62"/>
      <c r="J12" s="62">
        <f>'old rate'!AN19</f>
        <v>12.48</v>
      </c>
      <c r="K12" s="62" t="s">
        <v>166</v>
      </c>
      <c r="L12" s="62">
        <f>IF(D11="",0,D11)</f>
        <v>0</v>
      </c>
      <c r="M12" s="62"/>
      <c r="N12" s="62"/>
      <c r="O12" s="62"/>
      <c r="P12" s="62"/>
      <c r="Q12" s="62"/>
      <c r="R12" s="62"/>
      <c r="S12" s="62"/>
      <c r="T12" s="62"/>
      <c r="U12" s="62"/>
      <c r="V12" s="63"/>
      <c r="W12" s="63"/>
    </row>
    <row r="13" spans="2:23" x14ac:dyDescent="0.55000000000000004">
      <c r="C13" s="91"/>
      <c r="D13" s="80"/>
      <c r="E13" s="271"/>
      <c r="F13" s="64"/>
      <c r="G13" s="64"/>
      <c r="H13" s="64"/>
      <c r="I13" s="64"/>
      <c r="J13" s="62"/>
      <c r="K13" s="62"/>
      <c r="L13" s="62"/>
      <c r="M13" s="64"/>
      <c r="N13" s="64"/>
      <c r="O13" s="64"/>
      <c r="P13" s="64"/>
      <c r="Q13" s="64"/>
      <c r="R13" s="64"/>
      <c r="S13" s="64"/>
      <c r="T13" s="64"/>
      <c r="U13" s="64"/>
      <c r="V13" s="65"/>
      <c r="W13" s="63"/>
    </row>
    <row r="14" spans="2:23" ht="36" customHeight="1" x14ac:dyDescent="0.55000000000000004">
      <c r="C14" s="72"/>
      <c r="D14" s="62"/>
      <c r="E14" s="269" t="s">
        <v>189</v>
      </c>
      <c r="F14" s="69" t="s">
        <v>169</v>
      </c>
      <c r="G14" s="58"/>
      <c r="H14" s="58" t="s">
        <v>171</v>
      </c>
      <c r="I14" s="58"/>
      <c r="J14" s="59" t="s">
        <v>185</v>
      </c>
      <c r="K14" s="58"/>
      <c r="L14" s="59" t="s">
        <v>180</v>
      </c>
      <c r="M14" s="58"/>
      <c r="N14" s="59" t="s">
        <v>170</v>
      </c>
      <c r="O14" s="58"/>
      <c r="P14" s="59" t="s">
        <v>186</v>
      </c>
      <c r="Q14" s="58"/>
      <c r="R14" s="59" t="s">
        <v>187</v>
      </c>
      <c r="S14" s="58"/>
      <c r="T14" s="59" t="s">
        <v>186</v>
      </c>
      <c r="U14" s="58"/>
      <c r="V14" s="60"/>
      <c r="W14" s="63"/>
    </row>
    <row r="15" spans="2:23" x14ac:dyDescent="0.55000000000000004">
      <c r="C15" s="72"/>
      <c r="D15" s="62"/>
      <c r="E15" s="270"/>
      <c r="F15" s="90">
        <f>'new rate'!AN14</f>
        <v>1375.44</v>
      </c>
      <c r="G15" s="62" t="s">
        <v>166</v>
      </c>
      <c r="H15" s="62">
        <f>IF(D8=0,0,IF(D8&lt;=6,1,0))</f>
        <v>0</v>
      </c>
      <c r="I15" s="62"/>
      <c r="J15" s="61">
        <f>'new rate'!AN17</f>
        <v>44.64</v>
      </c>
      <c r="K15" s="62" t="s">
        <v>166</v>
      </c>
      <c r="L15" s="62">
        <f>IF(D9="",0,D9)</f>
        <v>0</v>
      </c>
      <c r="M15" s="62"/>
      <c r="N15" s="62">
        <f>fuel!V22</f>
        <v>3.25</v>
      </c>
      <c r="O15" s="62" t="s">
        <v>166</v>
      </c>
      <c r="P15" s="88">
        <f>SUM(D9:D11)</f>
        <v>0</v>
      </c>
      <c r="Q15" s="62"/>
      <c r="R15" s="61">
        <f>fuel!B22</f>
        <v>3.45</v>
      </c>
      <c r="S15" s="62" t="s">
        <v>166</v>
      </c>
      <c r="T15" s="88">
        <f>SUM(D9:D11)</f>
        <v>0</v>
      </c>
      <c r="U15" s="62"/>
      <c r="V15" s="63"/>
      <c r="W15" s="63"/>
    </row>
    <row r="16" spans="2:23" x14ac:dyDescent="0.55000000000000004">
      <c r="E16" s="270"/>
      <c r="F16" s="90">
        <f>'new rate'!AN15</f>
        <v>2292.4</v>
      </c>
      <c r="G16" s="62" t="s">
        <v>166</v>
      </c>
      <c r="H16" s="62">
        <f>IF(D8&lt;=6,0,1)</f>
        <v>0</v>
      </c>
      <c r="I16" s="62"/>
      <c r="J16" s="61">
        <f>'new rate'!AN18</f>
        <v>29.04</v>
      </c>
      <c r="K16" s="62" t="s">
        <v>166</v>
      </c>
      <c r="L16" s="62">
        <f>IF(D10="",0,D10)</f>
        <v>0</v>
      </c>
      <c r="M16" s="62"/>
      <c r="N16" s="62"/>
      <c r="O16" s="62"/>
      <c r="P16" s="62"/>
      <c r="Q16" s="62"/>
      <c r="R16" s="62"/>
      <c r="S16" s="62"/>
      <c r="T16" s="62"/>
      <c r="U16" s="62"/>
      <c r="V16" s="63"/>
      <c r="W16" s="63"/>
    </row>
    <row r="17" spans="3:23" x14ac:dyDescent="0.55000000000000004">
      <c r="E17" s="270"/>
      <c r="F17" s="90">
        <f>'new rate'!AN16</f>
        <v>295.24</v>
      </c>
      <c r="G17" s="62" t="s">
        <v>166</v>
      </c>
      <c r="H17" s="62">
        <f>IF(D8&lt;=10,0,D8-10)</f>
        <v>0</v>
      </c>
      <c r="I17" s="62"/>
      <c r="J17" s="61">
        <f>'new rate'!AN19</f>
        <v>15.71</v>
      </c>
      <c r="K17" s="62" t="s">
        <v>166</v>
      </c>
      <c r="L17" s="62">
        <f>IF(D11="",0,D11)</f>
        <v>0</v>
      </c>
      <c r="M17" s="62"/>
      <c r="N17" s="62"/>
      <c r="O17" s="62"/>
      <c r="P17" s="62"/>
      <c r="Q17" s="62"/>
      <c r="R17" s="62"/>
      <c r="S17" s="62"/>
      <c r="T17" s="62"/>
      <c r="U17" s="62"/>
      <c r="V17" s="63"/>
      <c r="W17" s="63"/>
    </row>
    <row r="18" spans="3:23" x14ac:dyDescent="0.55000000000000004">
      <c r="E18" s="271"/>
      <c r="F18" s="77"/>
      <c r="G18" s="64"/>
      <c r="H18" s="64"/>
      <c r="I18" s="64"/>
      <c r="J18" s="66"/>
      <c r="K18" s="64"/>
      <c r="L18" s="64"/>
      <c r="M18" s="64"/>
      <c r="N18" s="64"/>
      <c r="O18" s="64"/>
      <c r="P18" s="64"/>
      <c r="Q18" s="64"/>
      <c r="R18" s="64"/>
      <c r="S18" s="64"/>
      <c r="T18" s="64"/>
      <c r="U18" s="64"/>
      <c r="V18" s="65"/>
      <c r="W18" s="63"/>
    </row>
    <row r="19" spans="3:23" x14ac:dyDescent="0.55000000000000004">
      <c r="C19" s="108" t="s">
        <v>216</v>
      </c>
      <c r="D19" s="109">
        <v>750</v>
      </c>
    </row>
    <row r="20" spans="3:23" x14ac:dyDescent="0.55000000000000004">
      <c r="C20" s="72" t="s">
        <v>203</v>
      </c>
      <c r="D20" s="63">
        <f>IF(D19="",0,ROUND(D19*D23,0))</f>
        <v>94</v>
      </c>
    </row>
    <row r="21" spans="3:23" x14ac:dyDescent="0.55000000000000004">
      <c r="C21" s="72" t="s">
        <v>204</v>
      </c>
      <c r="D21" s="63">
        <f>IF(D19="",0,ROUND(D19*D24,0))</f>
        <v>406</v>
      </c>
    </row>
    <row r="22" spans="3:23" x14ac:dyDescent="0.55000000000000004">
      <c r="C22" s="72" t="s">
        <v>200</v>
      </c>
      <c r="D22" s="63">
        <f>D19-D20-D21</f>
        <v>250</v>
      </c>
    </row>
    <row r="23" spans="3:23" x14ac:dyDescent="0.55000000000000004">
      <c r="C23" s="72" t="s">
        <v>217</v>
      </c>
      <c r="D23" s="113">
        <v>0.125</v>
      </c>
    </row>
    <row r="24" spans="3:23" x14ac:dyDescent="0.55000000000000004">
      <c r="C24" s="72" t="s">
        <v>218</v>
      </c>
      <c r="D24" s="113">
        <v>0.54159999999999997</v>
      </c>
    </row>
    <row r="25" spans="3:23" x14ac:dyDescent="0.55000000000000004">
      <c r="C25" s="77" t="s">
        <v>219</v>
      </c>
      <c r="D25" s="114">
        <f>1-D23-D24</f>
        <v>0.33340000000000003</v>
      </c>
    </row>
  </sheetData>
  <mergeCells count="22">
    <mergeCell ref="E9:E13"/>
    <mergeCell ref="E14:E18"/>
    <mergeCell ref="F6:H6"/>
    <mergeCell ref="J6:L6"/>
    <mergeCell ref="N6:P6"/>
    <mergeCell ref="R6:T6"/>
    <mergeCell ref="F5:H5"/>
    <mergeCell ref="J5:L5"/>
    <mergeCell ref="N5:P5"/>
    <mergeCell ref="R5:T5"/>
    <mergeCell ref="F4:H4"/>
    <mergeCell ref="J4:L4"/>
    <mergeCell ref="N4:P4"/>
    <mergeCell ref="R4:T4"/>
    <mergeCell ref="F2:H2"/>
    <mergeCell ref="J2:L2"/>
    <mergeCell ref="N2:P2"/>
    <mergeCell ref="R2:T2"/>
    <mergeCell ref="F3:H3"/>
    <mergeCell ref="J3:L3"/>
    <mergeCell ref="N3:P3"/>
    <mergeCell ref="R3:T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ご案内</vt:lpstr>
      <vt:lpstr>必要資料のご案内 </vt:lpstr>
      <vt:lpstr>試算諸元入力</vt:lpstr>
      <vt:lpstr>電気料金試算結果</vt:lpstr>
      <vt:lpstr>これより右はＨＰ非表示</vt:lpstr>
      <vt:lpstr>従量電灯B</vt:lpstr>
      <vt:lpstr>従量電灯C</vt:lpstr>
      <vt:lpstr>電化上手</vt:lpstr>
      <vt:lpstr>ﾋﾟｰｸｼﾌﾄ</vt:lpstr>
      <vt:lpstr>低圧電力</vt:lpstr>
      <vt:lpstr>リスト</vt:lpstr>
      <vt:lpstr>old rate</vt:lpstr>
      <vt:lpstr>new rate</vt:lpstr>
      <vt:lpstr>fuel</vt:lpstr>
      <vt:lpstr>'new rate'!Print_Area</vt:lpstr>
      <vt:lpstr>'old rate'!Print_Area</vt:lpstr>
      <vt:lpstr>ご案内!Print_Area</vt:lpstr>
      <vt:lpstr>電気料金試算結果!Print_Area</vt:lpstr>
      <vt:lpstr>ピークシフト</vt:lpstr>
      <vt:lpstr>従量電灯B</vt:lpstr>
      <vt:lpstr>従量電灯Ｃ</vt:lpstr>
      <vt:lpstr>低圧電力</vt:lpstr>
      <vt:lpstr>電化上手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2023-02-20T06:33:37Z</cp:lastPrinted>
  <dcterms:created xsi:type="dcterms:W3CDTF">2023-02-01T13:41:25Z</dcterms:created>
  <dcterms:modified xsi:type="dcterms:W3CDTF">2023-03-03T07:46:53Z</dcterms:modified>
</cp:coreProperties>
</file>