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O:\03_現業第二\99.一時作業\20221206 島嶼周知　DM発送\05　島嶼メニュー試算表\"/>
    </mc:Choice>
  </mc:AlternateContent>
  <xr:revisionPtr revIDLastSave="0" documentId="13_ncr:1_{B10AEC6F-2DB3-41EB-A685-FB98C2A3F0A5}" xr6:coauthVersionLast="36" xr6:coauthVersionMax="36" xr10:uidLastSave="{00000000-0000-0000-0000-000000000000}"/>
  <workbookProtection workbookPassword="DF61" lockStructure="1"/>
  <bookViews>
    <workbookView xWindow="0" yWindow="0" windowWidth="20490" windowHeight="8040" tabRatio="1000" xr2:uid="{2210568E-AD71-4130-A611-E5B7F947DDF7}"/>
  </bookViews>
  <sheets>
    <sheet name="ご案内 " sheetId="2" r:id="rId1"/>
    <sheet name="必要資料のご案内" sheetId="1" r:id="rId2"/>
    <sheet name="試算諸元入力" sheetId="3" r:id="rId3"/>
    <sheet name="電気料金試算結果" sheetId="4" r:id="rId4"/>
    <sheet name="これより右のシートはＨＰ非表示" sheetId="5" state="hidden" r:id="rId5"/>
    <sheet name="リスト" sheetId="6" state="hidden" r:id="rId6"/>
    <sheet name="公A" sheetId="11" state="hidden" r:id="rId7"/>
    <sheet name="公B" sheetId="12" state="hidden" r:id="rId8"/>
    <sheet name="定額" sheetId="13" state="hidden" r:id="rId9"/>
    <sheet name="old rate" sheetId="7" state="hidden" r:id="rId10"/>
    <sheet name="new rate" sheetId="8" state="hidden" r:id="rId11"/>
    <sheet name="new rate2" sheetId="9" state="hidden" r:id="rId12"/>
    <sheet name="fuel" sheetId="10" state="hidden" r:id="rId13"/>
    <sheet name="new rate2 (abolition)" sheetId="14" state="hidden" r:id="rId14"/>
  </sheets>
  <externalReferences>
    <externalReference r:id="rId15"/>
  </externalReferences>
  <definedNames>
    <definedName name="_xlnm.Print_Area" localSheetId="10">'new rate'!$A$1:$BL$28</definedName>
    <definedName name="_xlnm.Print_Area" localSheetId="11">'new rate2'!$A$1:$CA$31</definedName>
    <definedName name="_xlnm.Print_Area" localSheetId="13">'new rate2 (abolition)'!$A$1:$BL$28</definedName>
    <definedName name="_xlnm.Print_Area" localSheetId="9">'old rate'!$A$1:$BL$28</definedName>
    <definedName name="_xlnm.Print_Area" localSheetId="0">'ご案内 '!$A$1:$AW$43</definedName>
    <definedName name="_xlnm.Print_Area" localSheetId="3">電気料金試算結果!$B$1:$AP$49</definedName>
    <definedName name="ピークシフト">リスト!$G$2:$G$50</definedName>
    <definedName name="公衆街路灯Ｂ">リスト!$B$2:$B$50</definedName>
    <definedName name="従量電灯B">リスト!$C$2:$C$8</definedName>
    <definedName name="従量電灯Ｃ">リスト!$D$2:$D$50</definedName>
    <definedName name="低圧電力">リスト!$E$2:$E$50</definedName>
    <definedName name="電化上手">リスト!$F$2:$F$50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3" l="1"/>
  <c r="E9" i="13"/>
  <c r="E10" i="13"/>
  <c r="E11" i="13"/>
  <c r="E12" i="13"/>
  <c r="E13" i="13"/>
  <c r="E14" i="13"/>
  <c r="E15" i="13"/>
  <c r="E7" i="13"/>
  <c r="AQ42" i="4" l="1"/>
  <c r="AQ50" i="4"/>
  <c r="AN50" i="4"/>
  <c r="AK50" i="4"/>
  <c r="AH50" i="4"/>
  <c r="AE50" i="4"/>
  <c r="AB50" i="4"/>
  <c r="Y50" i="4"/>
  <c r="V50" i="4"/>
  <c r="S50" i="4"/>
  <c r="P50" i="4"/>
  <c r="AN42" i="4"/>
  <c r="AK42" i="4"/>
  <c r="AH42" i="4"/>
  <c r="AE42" i="4"/>
  <c r="AB42" i="4"/>
  <c r="Y42" i="4"/>
  <c r="V42" i="4"/>
  <c r="S42" i="4"/>
  <c r="P42" i="4"/>
  <c r="P49" i="4"/>
  <c r="AQ39" i="4"/>
  <c r="AN39" i="4"/>
  <c r="AK39" i="4"/>
  <c r="AK41" i="4" s="1"/>
  <c r="AK18" i="13" s="1"/>
  <c r="AH39" i="4"/>
  <c r="AH41" i="4" s="1"/>
  <c r="AE39" i="4"/>
  <c r="AE41" i="4" s="1"/>
  <c r="AC18" i="13" s="1"/>
  <c r="AB39" i="4"/>
  <c r="AB41" i="4" s="1"/>
  <c r="Y18" i="13" s="1"/>
  <c r="Y39" i="4"/>
  <c r="Y41" i="4" s="1"/>
  <c r="V39" i="4"/>
  <c r="S39" i="4"/>
  <c r="S41" i="4" s="1"/>
  <c r="M18" i="13" s="1"/>
  <c r="P39" i="4"/>
  <c r="P40" i="4" s="1"/>
  <c r="M15" i="13"/>
  <c r="M15" i="11"/>
  <c r="AN41" i="4" l="1"/>
  <c r="AO18" i="13" s="1"/>
  <c r="U18" i="13"/>
  <c r="Y40" i="4"/>
  <c r="AG18" i="13"/>
  <c r="AH40" i="4"/>
  <c r="AB40" i="4"/>
  <c r="AQ41" i="4"/>
  <c r="AS18" i="13" s="1"/>
  <c r="AK40" i="4"/>
  <c r="S40" i="4"/>
  <c r="AE40" i="4"/>
  <c r="V41" i="4"/>
  <c r="Q18" i="13" s="1"/>
  <c r="V40" i="4" l="1"/>
  <c r="AN40" i="4"/>
  <c r="AQ40" i="4"/>
  <c r="AS19" i="13" l="1"/>
  <c r="AO19" i="13"/>
  <c r="AK19" i="13"/>
  <c r="AG19" i="13"/>
  <c r="AC19" i="13"/>
  <c r="Y19" i="13"/>
  <c r="U19" i="13"/>
  <c r="Q19" i="13"/>
  <c r="M19" i="13"/>
  <c r="AS17" i="13"/>
  <c r="AO17" i="13"/>
  <c r="AK17" i="13"/>
  <c r="AG17" i="13"/>
  <c r="AC17" i="13"/>
  <c r="Y17" i="13"/>
  <c r="U17" i="13"/>
  <c r="Q17" i="13"/>
  <c r="M17" i="13"/>
  <c r="AS16" i="13"/>
  <c r="AO16" i="13"/>
  <c r="AK16" i="13"/>
  <c r="AG16" i="13"/>
  <c r="AC16" i="13"/>
  <c r="Y16" i="13"/>
  <c r="U16" i="13"/>
  <c r="Q16" i="13"/>
  <c r="M16" i="13"/>
  <c r="I16" i="13"/>
  <c r="AS15" i="13"/>
  <c r="AO15" i="13"/>
  <c r="AK15" i="13"/>
  <c r="AG15" i="13"/>
  <c r="AC15" i="13"/>
  <c r="Y15" i="13"/>
  <c r="U15" i="13"/>
  <c r="Q15" i="13"/>
  <c r="AU12" i="13"/>
  <c r="AS28" i="13" s="1"/>
  <c r="AS14" i="13"/>
  <c r="AO14" i="13"/>
  <c r="AK14" i="13"/>
  <c r="AG14" i="13"/>
  <c r="AC14" i="13"/>
  <c r="Y14" i="13"/>
  <c r="U14" i="13"/>
  <c r="Q14" i="13"/>
  <c r="M14" i="13"/>
  <c r="AQ17" i="13"/>
  <c r="AS13" i="13"/>
  <c r="AO13" i="13"/>
  <c r="AK13" i="13"/>
  <c r="AG13" i="13"/>
  <c r="AE13" i="13"/>
  <c r="AC13" i="13"/>
  <c r="Y13" i="13"/>
  <c r="U13" i="13"/>
  <c r="Q13" i="13"/>
  <c r="M13" i="13"/>
  <c r="AM16" i="13"/>
  <c r="AK32" i="13" s="1"/>
  <c r="AS12" i="13"/>
  <c r="AO12" i="13"/>
  <c r="AK12" i="13"/>
  <c r="AG12" i="13"/>
  <c r="AC12" i="13"/>
  <c r="Y12" i="13"/>
  <c r="U12" i="13"/>
  <c r="Q12" i="13"/>
  <c r="M12" i="13"/>
  <c r="I12" i="13"/>
  <c r="AI19" i="13"/>
  <c r="AS11" i="13"/>
  <c r="AO11" i="13"/>
  <c r="AK11" i="13"/>
  <c r="AG11" i="13"/>
  <c r="AE11" i="13"/>
  <c r="AC27" i="13" s="1"/>
  <c r="AC11" i="13"/>
  <c r="Y11" i="13"/>
  <c r="U11" i="13"/>
  <c r="Q11" i="13"/>
  <c r="M11" i="13"/>
  <c r="AE18" i="13"/>
  <c r="AC34" i="13" s="1"/>
  <c r="AS10" i="13"/>
  <c r="AO10" i="13"/>
  <c r="AK10" i="13"/>
  <c r="AG10" i="13"/>
  <c r="AC10" i="13"/>
  <c r="Y10" i="13"/>
  <c r="U10" i="13"/>
  <c r="Q10" i="13"/>
  <c r="M10" i="13"/>
  <c r="AA12" i="13"/>
  <c r="AS9" i="13"/>
  <c r="AO9" i="13"/>
  <c r="AM9" i="13"/>
  <c r="AK9" i="13"/>
  <c r="AG9" i="13"/>
  <c r="AC9" i="13"/>
  <c r="Y9" i="13"/>
  <c r="U9" i="13"/>
  <c r="Q9" i="13"/>
  <c r="M9" i="13"/>
  <c r="I9" i="13"/>
  <c r="W15" i="13"/>
  <c r="U31" i="13" s="1"/>
  <c r="AS8" i="13"/>
  <c r="AO8" i="13"/>
  <c r="AK8" i="13"/>
  <c r="AG8" i="13"/>
  <c r="AE8" i="13"/>
  <c r="AC24" i="13" s="1"/>
  <c r="AC8" i="13"/>
  <c r="Y8" i="13"/>
  <c r="U8" i="13"/>
  <c r="Q8" i="13"/>
  <c r="M8" i="13"/>
  <c r="S16" i="13"/>
  <c r="AS7" i="13"/>
  <c r="AO7" i="13"/>
  <c r="AK7" i="13"/>
  <c r="AG7" i="13"/>
  <c r="AC7" i="13"/>
  <c r="Y7" i="13"/>
  <c r="U7" i="13"/>
  <c r="Q7" i="13"/>
  <c r="M7" i="13"/>
  <c r="O16" i="13"/>
  <c r="M32" i="13" s="1"/>
  <c r="AS6" i="13"/>
  <c r="AO6" i="13"/>
  <c r="AK6" i="13"/>
  <c r="AG6" i="13"/>
  <c r="AE6" i="13"/>
  <c r="AC6" i="13"/>
  <c r="Y6" i="13"/>
  <c r="U6" i="13"/>
  <c r="Q6" i="13"/>
  <c r="M6" i="13"/>
  <c r="I6" i="13"/>
  <c r="E6" i="13"/>
  <c r="K6" i="13" s="1"/>
  <c r="D12" i="12"/>
  <c r="AA8" i="12" s="1"/>
  <c r="D11" i="12"/>
  <c r="K8" i="12" s="1"/>
  <c r="U8" i="12"/>
  <c r="Q8" i="12"/>
  <c r="M8" i="12"/>
  <c r="I8" i="12"/>
  <c r="G8" i="12"/>
  <c r="F8" i="12"/>
  <c r="D8" i="12"/>
  <c r="Y8" i="12" s="1"/>
  <c r="Y7" i="12"/>
  <c r="M7" i="12"/>
  <c r="I7" i="12"/>
  <c r="G7" i="12"/>
  <c r="F7" i="12"/>
  <c r="U7" i="12" s="1"/>
  <c r="E7" i="12"/>
  <c r="Q7" i="12" s="1"/>
  <c r="D7" i="12"/>
  <c r="Y6" i="12"/>
  <c r="M6" i="12"/>
  <c r="I6" i="12"/>
  <c r="G6" i="12"/>
  <c r="F6" i="12"/>
  <c r="U6" i="12" s="1"/>
  <c r="E6" i="12"/>
  <c r="Q6" i="12" s="1"/>
  <c r="D6" i="12"/>
  <c r="M5" i="12"/>
  <c r="I5" i="12"/>
  <c r="G5" i="12"/>
  <c r="F5" i="12"/>
  <c r="U5" i="12" s="1"/>
  <c r="E5" i="12"/>
  <c r="Q5" i="12" s="1"/>
  <c r="D5" i="12"/>
  <c r="Y5" i="12" s="1"/>
  <c r="AS19" i="11"/>
  <c r="AO19" i="11"/>
  <c r="AK19" i="11"/>
  <c r="AG19" i="11"/>
  <c r="AC19" i="11"/>
  <c r="Y19" i="11"/>
  <c r="U19" i="11"/>
  <c r="Q19" i="11"/>
  <c r="M19" i="11"/>
  <c r="AS17" i="11"/>
  <c r="AO17" i="11"/>
  <c r="AK17" i="11"/>
  <c r="AG17" i="11"/>
  <c r="AC17" i="11"/>
  <c r="Y17" i="11"/>
  <c r="U17" i="11"/>
  <c r="Q17" i="11"/>
  <c r="M17" i="11"/>
  <c r="AS16" i="11"/>
  <c r="AO16" i="11"/>
  <c r="AK16" i="11"/>
  <c r="AG16" i="11"/>
  <c r="AC16" i="11"/>
  <c r="Y16" i="11"/>
  <c r="U16" i="11"/>
  <c r="Q16" i="11"/>
  <c r="M16" i="11"/>
  <c r="I16" i="11"/>
  <c r="AS15" i="11"/>
  <c r="AO15" i="11"/>
  <c r="AK15" i="11"/>
  <c r="AG15" i="11"/>
  <c r="AC15" i="11"/>
  <c r="Y15" i="11"/>
  <c r="U15" i="11"/>
  <c r="Q15" i="11"/>
  <c r="E15" i="11"/>
  <c r="AU19" i="11" s="1"/>
  <c r="AS14" i="11"/>
  <c r="AO14" i="11"/>
  <c r="AK14" i="11"/>
  <c r="AG14" i="11"/>
  <c r="AC14" i="11"/>
  <c r="Y14" i="11"/>
  <c r="U14" i="11"/>
  <c r="Q14" i="11"/>
  <c r="M14" i="11"/>
  <c r="E14" i="11"/>
  <c r="AQ17" i="11" s="1"/>
  <c r="AO33" i="11" s="1"/>
  <c r="AS13" i="11"/>
  <c r="AO13" i="11"/>
  <c r="AK13" i="11"/>
  <c r="AG13" i="11"/>
  <c r="AC13" i="11"/>
  <c r="Y13" i="11"/>
  <c r="U13" i="11"/>
  <c r="Q13" i="11"/>
  <c r="M13" i="11"/>
  <c r="E13" i="11"/>
  <c r="AM17" i="11" s="1"/>
  <c r="AK33" i="11" s="1"/>
  <c r="AS12" i="11"/>
  <c r="AO12" i="11"/>
  <c r="AK12" i="11"/>
  <c r="AG12" i="11"/>
  <c r="AC12" i="11"/>
  <c r="Y12" i="11"/>
  <c r="U12" i="11"/>
  <c r="Q12" i="11"/>
  <c r="M12" i="11"/>
  <c r="I12" i="11"/>
  <c r="E12" i="11"/>
  <c r="AI14" i="11" s="1"/>
  <c r="AS11" i="11"/>
  <c r="AO11" i="11"/>
  <c r="AK11" i="11"/>
  <c r="AG11" i="11"/>
  <c r="AC11" i="11"/>
  <c r="Y11" i="11"/>
  <c r="U11" i="11"/>
  <c r="Q11" i="11"/>
  <c r="M11" i="11"/>
  <c r="E11" i="11"/>
  <c r="AE17" i="11" s="1"/>
  <c r="AS10" i="11"/>
  <c r="AO10" i="11"/>
  <c r="AK10" i="11"/>
  <c r="AG10" i="11"/>
  <c r="AC10" i="11"/>
  <c r="Y10" i="11"/>
  <c r="U10" i="11"/>
  <c r="Q10" i="11"/>
  <c r="M10" i="11"/>
  <c r="E10" i="11"/>
  <c r="AA19" i="11" s="1"/>
  <c r="Y35" i="11" s="1"/>
  <c r="AS9" i="11"/>
  <c r="AO9" i="11"/>
  <c r="AK9" i="11"/>
  <c r="AG9" i="11"/>
  <c r="AC9" i="11"/>
  <c r="Y9" i="11"/>
  <c r="U9" i="11"/>
  <c r="Q9" i="11"/>
  <c r="M9" i="11"/>
  <c r="I9" i="11"/>
  <c r="E9" i="11"/>
  <c r="W16" i="11" s="1"/>
  <c r="U32" i="11" s="1"/>
  <c r="AS8" i="11"/>
  <c r="AO8" i="11"/>
  <c r="AK8" i="11"/>
  <c r="AG8" i="11"/>
  <c r="AC8" i="11"/>
  <c r="Y8" i="11"/>
  <c r="U8" i="11"/>
  <c r="Q8" i="11"/>
  <c r="M8" i="11"/>
  <c r="E8" i="11"/>
  <c r="S17" i="11" s="1"/>
  <c r="AS7" i="11"/>
  <c r="AO7" i="11"/>
  <c r="AK7" i="11"/>
  <c r="AG7" i="11"/>
  <c r="AC7" i="11"/>
  <c r="Y7" i="11"/>
  <c r="U7" i="11"/>
  <c r="Q7" i="11"/>
  <c r="M7" i="11"/>
  <c r="E7" i="11"/>
  <c r="O15" i="11" s="1"/>
  <c r="M31" i="11" s="1"/>
  <c r="AS6" i="11"/>
  <c r="AO6" i="11"/>
  <c r="AK6" i="11"/>
  <c r="AG6" i="11"/>
  <c r="AC6" i="11"/>
  <c r="Y6" i="11"/>
  <c r="U6" i="11"/>
  <c r="Q6" i="11"/>
  <c r="M6" i="11"/>
  <c r="I6" i="11"/>
  <c r="E6" i="11"/>
  <c r="K6" i="11" s="1"/>
  <c r="BP30" i="9"/>
  <c r="BF30" i="9"/>
  <c r="BZ29" i="9"/>
  <c r="BP29" i="9"/>
  <c r="BF29" i="9"/>
  <c r="R29" i="9"/>
  <c r="BZ28" i="9"/>
  <c r="BP28" i="9"/>
  <c r="BF28" i="9"/>
  <c r="R28" i="9"/>
  <c r="BZ27" i="9"/>
  <c r="BP27" i="9"/>
  <c r="BF27" i="9"/>
  <c r="R27" i="9"/>
  <c r="BZ26" i="9"/>
  <c r="BP26" i="9"/>
  <c r="BF26" i="9"/>
  <c r="R26" i="9"/>
  <c r="BZ25" i="9"/>
  <c r="BP25" i="9"/>
  <c r="R25" i="9"/>
  <c r="BZ24" i="9"/>
  <c r="BP24" i="9"/>
  <c r="AB24" i="9"/>
  <c r="R24" i="9"/>
  <c r="BZ23" i="9"/>
  <c r="BP23" i="9"/>
  <c r="BF23" i="9"/>
  <c r="AL23" i="9"/>
  <c r="AB23" i="9"/>
  <c r="R23" i="9"/>
  <c r="BZ22" i="9"/>
  <c r="BP22" i="9"/>
  <c r="BF22" i="9"/>
  <c r="AB22" i="9"/>
  <c r="R22" i="9"/>
  <c r="BZ21" i="9"/>
  <c r="BF21" i="9"/>
  <c r="AB21" i="9"/>
  <c r="R21" i="9"/>
  <c r="BZ20" i="9"/>
  <c r="BF20" i="9"/>
  <c r="AV20" i="9"/>
  <c r="AB20" i="9"/>
  <c r="R20" i="9"/>
  <c r="BZ19" i="9"/>
  <c r="BP19" i="9"/>
  <c r="BF19" i="9"/>
  <c r="AV19" i="9"/>
  <c r="AL19" i="9"/>
  <c r="AB19" i="9"/>
  <c r="R19" i="9"/>
  <c r="BZ18" i="9"/>
  <c r="BP18" i="9"/>
  <c r="BF18" i="9"/>
  <c r="AV18" i="9"/>
  <c r="AL18" i="9"/>
  <c r="AB18" i="9"/>
  <c r="R18" i="9"/>
  <c r="BZ17" i="9"/>
  <c r="BP17" i="9"/>
  <c r="BF17" i="9"/>
  <c r="AV17" i="9"/>
  <c r="AL17" i="9"/>
  <c r="AB17" i="9"/>
  <c r="R17" i="9"/>
  <c r="BZ16" i="9"/>
  <c r="BP16" i="9"/>
  <c r="BF16" i="9"/>
  <c r="AV16" i="9"/>
  <c r="AL16" i="9"/>
  <c r="AB16" i="9"/>
  <c r="R16" i="9"/>
  <c r="BZ15" i="9"/>
  <c r="BP15" i="9"/>
  <c r="BF15" i="9"/>
  <c r="AV15" i="9"/>
  <c r="AL15" i="9"/>
  <c r="AB15" i="9"/>
  <c r="R15" i="9"/>
  <c r="BZ14" i="9"/>
  <c r="BP14" i="9"/>
  <c r="BF14" i="9"/>
  <c r="AV14" i="9"/>
  <c r="AL14" i="9"/>
  <c r="AB14" i="9"/>
  <c r="R14" i="9"/>
  <c r="BZ13" i="9"/>
  <c r="BP13" i="9"/>
  <c r="BF13" i="9"/>
  <c r="AV13" i="9"/>
  <c r="AL13" i="9"/>
  <c r="AB13" i="9"/>
  <c r="R13" i="9"/>
  <c r="BZ12" i="9"/>
  <c r="BP12" i="9"/>
  <c r="BF12" i="9"/>
  <c r="AV12" i="9"/>
  <c r="AL12" i="9"/>
  <c r="AB12" i="9"/>
  <c r="R12" i="9"/>
  <c r="BZ11" i="9"/>
  <c r="BP11" i="9"/>
  <c r="BF11" i="9"/>
  <c r="AB11" i="9"/>
  <c r="R11" i="9"/>
  <c r="BP10" i="9"/>
  <c r="BF10" i="9"/>
  <c r="AB10" i="9"/>
  <c r="R10" i="9"/>
  <c r="BZ9" i="9"/>
  <c r="BP9" i="9"/>
  <c r="BF9" i="9"/>
  <c r="AV9" i="9"/>
  <c r="AL9" i="9"/>
  <c r="AB9" i="9"/>
  <c r="R9" i="9"/>
  <c r="BZ8" i="9"/>
  <c r="BP8" i="9"/>
  <c r="BF8" i="9"/>
  <c r="AV8" i="9"/>
  <c r="AL8" i="9"/>
  <c r="AB8" i="9"/>
  <c r="R8" i="9"/>
  <c r="BZ7" i="9"/>
  <c r="BP7" i="9"/>
  <c r="BF7" i="9"/>
  <c r="AV7" i="9"/>
  <c r="AL7" i="9"/>
  <c r="AB7" i="9"/>
  <c r="R7" i="9"/>
  <c r="BZ6" i="9"/>
  <c r="BP6" i="9"/>
  <c r="BF6" i="9"/>
  <c r="AV6" i="9"/>
  <c r="AL6" i="9"/>
  <c r="AB6" i="9"/>
  <c r="R6" i="9"/>
  <c r="BZ5" i="9"/>
  <c r="BP5" i="9"/>
  <c r="BF5" i="9"/>
  <c r="AV5" i="9"/>
  <c r="AL5" i="9"/>
  <c r="AB5" i="9"/>
  <c r="R5" i="9"/>
  <c r="BZ4" i="9"/>
  <c r="BP4" i="9"/>
  <c r="BF4" i="9"/>
  <c r="AV4" i="9"/>
  <c r="AL4" i="9"/>
  <c r="AB4" i="9"/>
  <c r="R4" i="9"/>
  <c r="BZ3" i="9"/>
  <c r="BP3" i="9"/>
  <c r="BF3" i="9"/>
  <c r="AV3" i="9"/>
  <c r="AL3" i="9"/>
  <c r="AB3" i="9"/>
  <c r="R3" i="9"/>
  <c r="V48" i="4"/>
  <c r="P48" i="4"/>
  <c r="AQ47" i="4"/>
  <c r="AQ49" i="4" s="1"/>
  <c r="AS18" i="11" s="1"/>
  <c r="AN47" i="4"/>
  <c r="AK47" i="4"/>
  <c r="AK49" i="4" s="1"/>
  <c r="AK18" i="11" s="1"/>
  <c r="AH47" i="4"/>
  <c r="AE47" i="4"/>
  <c r="AB47" i="4"/>
  <c r="AB49" i="4" s="1"/>
  <c r="Y18" i="11" s="1"/>
  <c r="Y47" i="4"/>
  <c r="V47" i="4"/>
  <c r="V49" i="4" s="1"/>
  <c r="Q18" i="11" s="1"/>
  <c r="S47" i="4"/>
  <c r="S49" i="4" s="1"/>
  <c r="M18" i="11" s="1"/>
  <c r="L6" i="4"/>
  <c r="U12" i="3"/>
  <c r="R7" i="4" s="1"/>
  <c r="AQ13" i="11" l="1"/>
  <c r="AQ11" i="11"/>
  <c r="AO27" i="11" s="1"/>
  <c r="AQ15" i="11"/>
  <c r="AH49" i="4"/>
  <c r="AG18" i="11" s="1"/>
  <c r="Y49" i="4"/>
  <c r="U18" i="11" s="1"/>
  <c r="Y48" i="4"/>
  <c r="W6" i="12"/>
  <c r="AM10" i="13"/>
  <c r="AK26" i="13" s="1"/>
  <c r="AM6" i="13"/>
  <c r="AK22" i="13" s="1"/>
  <c r="AI7" i="11"/>
  <c r="AA5" i="12"/>
  <c r="Y12" i="12" s="1"/>
  <c r="O6" i="12"/>
  <c r="M13" i="12" s="1"/>
  <c r="S6" i="12"/>
  <c r="Q13" i="12" s="1"/>
  <c r="AC29" i="13"/>
  <c r="U13" i="12"/>
  <c r="O7" i="12"/>
  <c r="M14" i="12" s="1"/>
  <c r="AA6" i="12"/>
  <c r="Y13" i="12" s="1"/>
  <c r="S7" i="12"/>
  <c r="Q14" i="12" s="1"/>
  <c r="AA7" i="11"/>
  <c r="Y23" i="11" s="1"/>
  <c r="AU13" i="11"/>
  <c r="O5" i="12"/>
  <c r="M12" i="12" s="1"/>
  <c r="W7" i="12"/>
  <c r="U14" i="12" s="1"/>
  <c r="O8" i="12"/>
  <c r="M15" i="12" s="1"/>
  <c r="AU11" i="11"/>
  <c r="AS27" i="11" s="1"/>
  <c r="S5" i="12"/>
  <c r="K6" i="12"/>
  <c r="I13" i="12" s="1"/>
  <c r="AU6" i="11"/>
  <c r="AS22" i="11" s="1"/>
  <c r="W5" i="12"/>
  <c r="U12" i="12" s="1"/>
  <c r="AA7" i="12"/>
  <c r="Y14" i="12" s="1"/>
  <c r="S8" i="12"/>
  <c r="Q15" i="12" s="1"/>
  <c r="S15" i="11"/>
  <c r="Q31" i="11" s="1"/>
  <c r="AI16" i="11"/>
  <c r="AG32" i="11" s="1"/>
  <c r="AA12" i="11"/>
  <c r="Y28" i="11" s="1"/>
  <c r="Y15" i="12"/>
  <c r="K7" i="12"/>
  <c r="I14" i="12" s="1"/>
  <c r="AU8" i="13"/>
  <c r="AS24" i="13" s="1"/>
  <c r="AU10" i="13"/>
  <c r="AS26" i="13" s="1"/>
  <c r="S7" i="11"/>
  <c r="S9" i="11"/>
  <c r="Q25" i="11" s="1"/>
  <c r="AQ18" i="11"/>
  <c r="AL8" i="4"/>
  <c r="P12" i="4"/>
  <c r="AU14" i="11"/>
  <c r="AS30" i="11" s="1"/>
  <c r="AS29" i="11"/>
  <c r="AQ19" i="11"/>
  <c r="AO35" i="11" s="1"/>
  <c r="AQ7" i="11"/>
  <c r="AO23" i="11" s="1"/>
  <c r="AQ9" i="11"/>
  <c r="AO25" i="11" s="1"/>
  <c r="AQ6" i="11"/>
  <c r="AO22" i="11" s="1"/>
  <c r="AQ8" i="11"/>
  <c r="AO24" i="11" s="1"/>
  <c r="AQ10" i="11"/>
  <c r="AO26" i="11" s="1"/>
  <c r="AQ16" i="11"/>
  <c r="AO32" i="11" s="1"/>
  <c r="AU14" i="13"/>
  <c r="AS30" i="13" s="1"/>
  <c r="AQ12" i="11"/>
  <c r="AO28" i="11" s="1"/>
  <c r="AQ12" i="13"/>
  <c r="AO28" i="13" s="1"/>
  <c r="AM18" i="13"/>
  <c r="AK34" i="13" s="1"/>
  <c r="AM15" i="13"/>
  <c r="AK31" i="13" s="1"/>
  <c r="AM13" i="13"/>
  <c r="AK29" i="13" s="1"/>
  <c r="AI7" i="13"/>
  <c r="AG23" i="13" s="1"/>
  <c r="AI9" i="13"/>
  <c r="AG25" i="13" s="1"/>
  <c r="AG35" i="13"/>
  <c r="AI18" i="13"/>
  <c r="AG34" i="13" s="1"/>
  <c r="AI16" i="13"/>
  <c r="AG32" i="13" s="1"/>
  <c r="AI6" i="13"/>
  <c r="AG22" i="13" s="1"/>
  <c r="AI14" i="13"/>
  <c r="AG30" i="13" s="1"/>
  <c r="AA15" i="11"/>
  <c r="Y31" i="11" s="1"/>
  <c r="AE9" i="13"/>
  <c r="AC25" i="13" s="1"/>
  <c r="AA10" i="11"/>
  <c r="Y26" i="11" s="1"/>
  <c r="AC22" i="13"/>
  <c r="AE17" i="13"/>
  <c r="AC33" i="13" s="1"/>
  <c r="AA9" i="11"/>
  <c r="Y25" i="11" s="1"/>
  <c r="AA11" i="11"/>
  <c r="Y27" i="11" s="1"/>
  <c r="AE10" i="13"/>
  <c r="AC26" i="13" s="1"/>
  <c r="AE12" i="13"/>
  <c r="AC28" i="13" s="1"/>
  <c r="AE19" i="13"/>
  <c r="AC35" i="13" s="1"/>
  <c r="AA8" i="11"/>
  <c r="Y24" i="11" s="1"/>
  <c r="AA13" i="11"/>
  <c r="AE7" i="13"/>
  <c r="AC23" i="13" s="1"/>
  <c r="AE14" i="13"/>
  <c r="AC30" i="13" s="1"/>
  <c r="W7" i="13"/>
  <c r="U23" i="13" s="1"/>
  <c r="W10" i="13"/>
  <c r="U26" i="13" s="1"/>
  <c r="W19" i="13"/>
  <c r="U35" i="13" s="1"/>
  <c r="W13" i="13"/>
  <c r="U29" i="13" s="1"/>
  <c r="W17" i="13"/>
  <c r="U33" i="13" s="1"/>
  <c r="W6" i="13"/>
  <c r="U22" i="13" s="1"/>
  <c r="W18" i="13"/>
  <c r="U34" i="13" s="1"/>
  <c r="W12" i="13"/>
  <c r="U28" i="13" s="1"/>
  <c r="S8" i="11"/>
  <c r="Q24" i="11" s="1"/>
  <c r="Q23" i="11"/>
  <c r="W8" i="13"/>
  <c r="U24" i="13" s="1"/>
  <c r="W11" i="13"/>
  <c r="U27" i="13" s="1"/>
  <c r="W14" i="13"/>
  <c r="U30" i="13" s="1"/>
  <c r="S10" i="11"/>
  <c r="Q26" i="11" s="1"/>
  <c r="S7" i="13"/>
  <c r="Q23" i="13" s="1"/>
  <c r="AI9" i="11"/>
  <c r="AG25" i="11" s="1"/>
  <c r="AI8" i="11"/>
  <c r="AG24" i="11" s="1"/>
  <c r="AI12" i="11"/>
  <c r="AG28" i="11" s="1"/>
  <c r="AM14" i="13"/>
  <c r="AK30" i="13" s="1"/>
  <c r="AG23" i="11"/>
  <c r="AK25" i="13"/>
  <c r="AI18" i="11"/>
  <c r="AG34" i="11" s="1"/>
  <c r="AI6" i="11"/>
  <c r="AG22" i="11" s="1"/>
  <c r="AM8" i="13"/>
  <c r="AK24" i="13" s="1"/>
  <c r="AM12" i="13"/>
  <c r="AK28" i="13" s="1"/>
  <c r="AM17" i="13"/>
  <c r="AK33" i="13" s="1"/>
  <c r="AM19" i="13"/>
  <c r="AK35" i="13" s="1"/>
  <c r="AI10" i="11"/>
  <c r="AG26" i="11" s="1"/>
  <c r="AI17" i="11"/>
  <c r="AG33" i="11" s="1"/>
  <c r="AM11" i="13"/>
  <c r="AK27" i="13" s="1"/>
  <c r="AI15" i="11"/>
  <c r="AG31" i="11" s="1"/>
  <c r="AM7" i="13"/>
  <c r="AK23" i="13" s="1"/>
  <c r="AQ8" i="13"/>
  <c r="AO24" i="13" s="1"/>
  <c r="AQ18" i="13"/>
  <c r="AO34" i="13" s="1"/>
  <c r="AQ6" i="13"/>
  <c r="AO22" i="13" s="1"/>
  <c r="AQ15" i="13"/>
  <c r="AO31" i="13" s="1"/>
  <c r="AQ10" i="13"/>
  <c r="AO26" i="13" s="1"/>
  <c r="AA6" i="13"/>
  <c r="Y22" i="13" s="1"/>
  <c r="AA15" i="13"/>
  <c r="Y31" i="13" s="1"/>
  <c r="O6" i="11"/>
  <c r="M22" i="11" s="1"/>
  <c r="O13" i="11"/>
  <c r="M29" i="11" s="1"/>
  <c r="O19" i="11"/>
  <c r="M35" i="11" s="1"/>
  <c r="S14" i="13"/>
  <c r="Q30" i="13" s="1"/>
  <c r="O8" i="13"/>
  <c r="M24" i="13" s="1"/>
  <c r="O14" i="13"/>
  <c r="M30" i="13" s="1"/>
  <c r="O17" i="13"/>
  <c r="M33" i="13" s="1"/>
  <c r="O12" i="13"/>
  <c r="M28" i="13" s="1"/>
  <c r="O10" i="13"/>
  <c r="M26" i="13" s="1"/>
  <c r="V8" i="4"/>
  <c r="X8" i="4"/>
  <c r="L7" i="4"/>
  <c r="AN8" i="4"/>
  <c r="Z8" i="4"/>
  <c r="AF8" i="4"/>
  <c r="AH8" i="4"/>
  <c r="AE6" i="11"/>
  <c r="AC22" i="11" s="1"/>
  <c r="AG30" i="11"/>
  <c r="AE49" i="4"/>
  <c r="AC18" i="11" s="1"/>
  <c r="W6" i="11"/>
  <c r="U22" i="11" s="1"/>
  <c r="AM7" i="11"/>
  <c r="AK23" i="11" s="1"/>
  <c r="AM9" i="11"/>
  <c r="AK25" i="11" s="1"/>
  <c r="S12" i="11"/>
  <c r="Q28" i="11" s="1"/>
  <c r="W13" i="11"/>
  <c r="U29" i="11" s="1"/>
  <c r="AO29" i="11"/>
  <c r="AO31" i="11"/>
  <c r="S16" i="11"/>
  <c r="Q32" i="11" s="1"/>
  <c r="AS35" i="11"/>
  <c r="K16" i="13"/>
  <c r="I32" i="13" s="1"/>
  <c r="K9" i="13"/>
  <c r="I25" i="13" s="1"/>
  <c r="AA8" i="13"/>
  <c r="Y24" i="13" s="1"/>
  <c r="AA10" i="13"/>
  <c r="Y26" i="13" s="1"/>
  <c r="AU16" i="13"/>
  <c r="AS32" i="13" s="1"/>
  <c r="AU9" i="13"/>
  <c r="AS25" i="13" s="1"/>
  <c r="AU7" i="13"/>
  <c r="AS23" i="13" s="1"/>
  <c r="AU19" i="13"/>
  <c r="AS35" i="13" s="1"/>
  <c r="AU13" i="13"/>
  <c r="AS29" i="13" s="1"/>
  <c r="AU11" i="13"/>
  <c r="AS27" i="13" s="1"/>
  <c r="AU6" i="13"/>
  <c r="AS22" i="13" s="1"/>
  <c r="AU18" i="13"/>
  <c r="AS34" i="13" s="1"/>
  <c r="AU15" i="13"/>
  <c r="AS31" i="13" s="1"/>
  <c r="AB48" i="4"/>
  <c r="W7" i="11"/>
  <c r="U23" i="11" s="1"/>
  <c r="W9" i="11"/>
  <c r="U25" i="11" s="1"/>
  <c r="Y29" i="11"/>
  <c r="W14" i="11"/>
  <c r="U30" i="11" s="1"/>
  <c r="AM16" i="11"/>
  <c r="AK32" i="11" s="1"/>
  <c r="Q12" i="12"/>
  <c r="I22" i="13"/>
  <c r="S19" i="13"/>
  <c r="Q35" i="13" s="1"/>
  <c r="S13" i="13"/>
  <c r="Q29" i="13" s="1"/>
  <c r="S11" i="13"/>
  <c r="Q27" i="13" s="1"/>
  <c r="S6" i="13"/>
  <c r="Q22" i="13" s="1"/>
  <c r="S15" i="13"/>
  <c r="Q31" i="13" s="1"/>
  <c r="S18" i="13"/>
  <c r="Q34" i="13" s="1"/>
  <c r="S12" i="13"/>
  <c r="Q28" i="13" s="1"/>
  <c r="S10" i="13"/>
  <c r="Q26" i="13" s="1"/>
  <c r="S8" i="13"/>
  <c r="Q24" i="13" s="1"/>
  <c r="S17" i="13"/>
  <c r="Q33" i="13" s="1"/>
  <c r="AA17" i="13"/>
  <c r="Y33" i="13" s="1"/>
  <c r="AA18" i="13"/>
  <c r="Y34" i="13" s="1"/>
  <c r="AA14" i="13"/>
  <c r="Y30" i="13" s="1"/>
  <c r="AA16" i="13"/>
  <c r="Y32" i="13" s="1"/>
  <c r="AA9" i="13"/>
  <c r="Y25" i="13" s="1"/>
  <c r="AA7" i="13"/>
  <c r="Y23" i="13" s="1"/>
  <c r="AA19" i="13"/>
  <c r="Y35" i="13" s="1"/>
  <c r="AA13" i="13"/>
  <c r="Y29" i="13" s="1"/>
  <c r="AA11" i="13"/>
  <c r="Y27" i="13" s="1"/>
  <c r="K12" i="13"/>
  <c r="I28" i="13" s="1"/>
  <c r="AE12" i="11"/>
  <c r="AC28" i="11" s="1"/>
  <c r="AE10" i="11"/>
  <c r="AC26" i="11" s="1"/>
  <c r="AE8" i="11"/>
  <c r="AC24" i="11" s="1"/>
  <c r="AE16" i="11"/>
  <c r="AC32" i="11" s="1"/>
  <c r="AE9" i="11"/>
  <c r="AC25" i="11" s="1"/>
  <c r="AE7" i="11"/>
  <c r="AC23" i="11" s="1"/>
  <c r="I22" i="11"/>
  <c r="AE11" i="11"/>
  <c r="AC27" i="11" s="1"/>
  <c r="AM19" i="11"/>
  <c r="AK35" i="11" s="1"/>
  <c r="AM18" i="11"/>
  <c r="AK34" i="11" s="1"/>
  <c r="AM15" i="11"/>
  <c r="AK31" i="11" s="1"/>
  <c r="AM12" i="11"/>
  <c r="AK28" i="11" s="1"/>
  <c r="AM10" i="11"/>
  <c r="AK26" i="11" s="1"/>
  <c r="AM8" i="11"/>
  <c r="AK24" i="11" s="1"/>
  <c r="AU12" i="11"/>
  <c r="AS28" i="11" s="1"/>
  <c r="AU10" i="11"/>
  <c r="AS26" i="11" s="1"/>
  <c r="AU8" i="11"/>
  <c r="AS24" i="11" s="1"/>
  <c r="AU17" i="11"/>
  <c r="AS33" i="11" s="1"/>
  <c r="AU16" i="11"/>
  <c r="AS32" i="11" s="1"/>
  <c r="AU9" i="11"/>
  <c r="AS25" i="11" s="1"/>
  <c r="AU7" i="11"/>
  <c r="AS23" i="11" s="1"/>
  <c r="AU15" i="11"/>
  <c r="AS31" i="11" s="1"/>
  <c r="AU18" i="11"/>
  <c r="AS34" i="11" s="1"/>
  <c r="AE19" i="11"/>
  <c r="AC35" i="11" s="1"/>
  <c r="AK48" i="4"/>
  <c r="O12" i="11"/>
  <c r="M28" i="11" s="1"/>
  <c r="O10" i="11"/>
  <c r="M26" i="11" s="1"/>
  <c r="O8" i="11"/>
  <c r="M24" i="11" s="1"/>
  <c r="O16" i="11"/>
  <c r="M32" i="11" s="1"/>
  <c r="O9" i="11"/>
  <c r="M25" i="11" s="1"/>
  <c r="O7" i="11"/>
  <c r="M23" i="11" s="1"/>
  <c r="S14" i="11"/>
  <c r="S19" i="11"/>
  <c r="Q35" i="11" s="1"/>
  <c r="S13" i="11"/>
  <c r="Q29" i="11" s="1"/>
  <c r="S11" i="11"/>
  <c r="Q27" i="11" s="1"/>
  <c r="S6" i="11"/>
  <c r="Q22" i="11" s="1"/>
  <c r="K9" i="11"/>
  <c r="I25" i="11" s="1"/>
  <c r="AA6" i="11"/>
  <c r="Y22" i="11" s="1"/>
  <c r="AA18" i="11"/>
  <c r="Y34" i="11" s="1"/>
  <c r="AA17" i="11"/>
  <c r="Y33" i="11" s="1"/>
  <c r="AA14" i="11"/>
  <c r="Y30" i="11" s="1"/>
  <c r="O11" i="11"/>
  <c r="M27" i="11" s="1"/>
  <c r="AE13" i="11"/>
  <c r="AC29" i="11" s="1"/>
  <c r="AE14" i="11"/>
  <c r="AC30" i="11" s="1"/>
  <c r="AE15" i="11"/>
  <c r="AC31" i="11" s="1"/>
  <c r="AA16" i="11"/>
  <c r="Y32" i="11" s="1"/>
  <c r="AC33" i="11"/>
  <c r="O18" i="11"/>
  <c r="M34" i="11" s="1"/>
  <c r="AO33" i="13"/>
  <c r="W19" i="11"/>
  <c r="U35" i="11" s="1"/>
  <c r="W18" i="11"/>
  <c r="W15" i="11"/>
  <c r="U31" i="11" s="1"/>
  <c r="W12" i="11"/>
  <c r="U28" i="11" s="1"/>
  <c r="W10" i="11"/>
  <c r="U26" i="11" s="1"/>
  <c r="W8" i="11"/>
  <c r="U24" i="11" s="1"/>
  <c r="W17" i="11"/>
  <c r="U33" i="11" s="1"/>
  <c r="AN49" i="4"/>
  <c r="AO18" i="11" s="1"/>
  <c r="AN48" i="4"/>
  <c r="K12" i="11"/>
  <c r="I28" i="11" s="1"/>
  <c r="K16" i="11"/>
  <c r="I32" i="11" s="1"/>
  <c r="S48" i="4"/>
  <c r="AQ48" i="4"/>
  <c r="AM11" i="11"/>
  <c r="AK27" i="11" s="1"/>
  <c r="O14" i="11"/>
  <c r="M30" i="11" s="1"/>
  <c r="O17" i="11"/>
  <c r="M33" i="11" s="1"/>
  <c r="S18" i="11"/>
  <c r="Q34" i="11" s="1"/>
  <c r="S9" i="13"/>
  <c r="Q25" i="13" s="1"/>
  <c r="AU17" i="13"/>
  <c r="AS33" i="13" s="1"/>
  <c r="AM6" i="11"/>
  <c r="AK22" i="11" s="1"/>
  <c r="W11" i="11"/>
  <c r="U27" i="11" s="1"/>
  <c r="AM13" i="11"/>
  <c r="AK29" i="11" s="1"/>
  <c r="Q30" i="11"/>
  <c r="AM14" i="11"/>
  <c r="AK30" i="11" s="1"/>
  <c r="Q33" i="11"/>
  <c r="AE18" i="11"/>
  <c r="Y28" i="13"/>
  <c r="Q32" i="13"/>
  <c r="AB8" i="4"/>
  <c r="AQ14" i="11"/>
  <c r="AO30" i="11" s="1"/>
  <c r="W8" i="12"/>
  <c r="U15" i="12" s="1"/>
  <c r="I15" i="12"/>
  <c r="AB12" i="4" s="1"/>
  <c r="W9" i="13"/>
  <c r="U25" i="13" s="1"/>
  <c r="AQ11" i="13"/>
  <c r="AO27" i="13" s="1"/>
  <c r="AQ13" i="13"/>
  <c r="AO29" i="13" s="1"/>
  <c r="O15" i="13"/>
  <c r="M31" i="13" s="1"/>
  <c r="AE15" i="13"/>
  <c r="AC31" i="13" s="1"/>
  <c r="W16" i="13"/>
  <c r="U32" i="13" s="1"/>
  <c r="AI17" i="13"/>
  <c r="AG33" i="13" s="1"/>
  <c r="O18" i="13"/>
  <c r="M34" i="13" s="1"/>
  <c r="AQ19" i="13"/>
  <c r="AO35" i="13" s="1"/>
  <c r="AD8" i="4"/>
  <c r="AI11" i="11"/>
  <c r="AG27" i="11" s="1"/>
  <c r="AI13" i="11"/>
  <c r="AG29" i="11" s="1"/>
  <c r="AI19" i="11"/>
  <c r="AG35" i="11" s="1"/>
  <c r="I35" i="11" s="1"/>
  <c r="K5" i="12"/>
  <c r="I12" i="12" s="1"/>
  <c r="O6" i="13"/>
  <c r="M22" i="13" s="1"/>
  <c r="AI8" i="13"/>
  <c r="AG24" i="13" s="1"/>
  <c r="I24" i="13" s="1"/>
  <c r="AI10" i="13"/>
  <c r="AG26" i="13" s="1"/>
  <c r="AI12" i="13"/>
  <c r="AG28" i="13" s="1"/>
  <c r="AQ7" i="13"/>
  <c r="AO23" i="13" s="1"/>
  <c r="AQ9" i="13"/>
  <c r="AO25" i="13" s="1"/>
  <c r="O11" i="13"/>
  <c r="M27" i="13" s="1"/>
  <c r="O13" i="13"/>
  <c r="M29" i="13" s="1"/>
  <c r="AI15" i="13"/>
  <c r="AG31" i="13" s="1"/>
  <c r="AQ16" i="13"/>
  <c r="AO32" i="13" s="1"/>
  <c r="O19" i="13"/>
  <c r="M35" i="13" s="1"/>
  <c r="AQ14" i="13"/>
  <c r="AO30" i="13" s="1"/>
  <c r="L8" i="4"/>
  <c r="AJ8" i="4"/>
  <c r="O7" i="13"/>
  <c r="M23" i="13" s="1"/>
  <c r="O9" i="13"/>
  <c r="M25" i="13" s="1"/>
  <c r="AI11" i="13"/>
  <c r="AG27" i="13" s="1"/>
  <c r="AI13" i="13"/>
  <c r="AG29" i="13" s="1"/>
  <c r="AE16" i="13"/>
  <c r="AC32" i="13" s="1"/>
  <c r="I24" i="11" l="1"/>
  <c r="G22" i="11" s="1"/>
  <c r="I27" i="11"/>
  <c r="G25" i="11" s="1"/>
  <c r="G32" i="11"/>
  <c r="G22" i="13"/>
  <c r="I31" i="11"/>
  <c r="G28" i="11" s="1"/>
  <c r="AO34" i="11"/>
  <c r="I27" i="13"/>
  <c r="G25" i="13" s="1"/>
  <c r="I35" i="13"/>
  <c r="G32" i="13" s="1"/>
  <c r="I31" i="13"/>
  <c r="G28" i="13" s="1"/>
  <c r="U34" i="11"/>
  <c r="AH48" i="4"/>
  <c r="G14" i="12"/>
  <c r="G13" i="12"/>
  <c r="G12" i="12"/>
  <c r="G29" i="11"/>
  <c r="G23" i="11"/>
  <c r="I34" i="13"/>
  <c r="I29" i="11"/>
  <c r="G33" i="13"/>
  <c r="G23" i="13"/>
  <c r="I30" i="13"/>
  <c r="G29" i="13"/>
  <c r="P13" i="4" s="1"/>
  <c r="I26" i="13"/>
  <c r="I29" i="13"/>
  <c r="I23" i="13"/>
  <c r="I33" i="11"/>
  <c r="I26" i="11"/>
  <c r="G15" i="12"/>
  <c r="G26" i="13"/>
  <c r="G33" i="11"/>
  <c r="AB13" i="4" s="1"/>
  <c r="I23" i="11"/>
  <c r="AC34" i="11"/>
  <c r="G26" i="11"/>
  <c r="AE48" i="4"/>
  <c r="AB16" i="4"/>
  <c r="I30" i="11"/>
  <c r="I33" i="13"/>
  <c r="I34" i="11" l="1"/>
  <c r="P15" i="4"/>
  <c r="AB14" i="4"/>
  <c r="AB17" i="4" s="1"/>
  <c r="P14" i="4"/>
  <c r="AB15" i="4"/>
  <c r="P16" i="4"/>
  <c r="P17" i="4" l="1"/>
  <c r="V31" i="4" s="1"/>
  <c r="V32" i="4" s="1"/>
</calcChain>
</file>

<file path=xl/sharedStrings.xml><?xml version="1.0" encoding="utf-8"?>
<sst xmlns="http://schemas.openxmlformats.org/spreadsheetml/2006/main" count="2807" uniqueCount="378">
  <si>
    <t xml:space="preserve"> </t>
    <phoneticPr fontId="5"/>
  </si>
  <si>
    <t>■</t>
    <phoneticPr fontId="5"/>
  </si>
  <si>
    <t>こちらの試算表では，お客さまのご契約内容や，過去のご使用量をもとに離島等供給約款［低圧用］の定額制契約等の</t>
    <rPh sb="4" eb="7">
      <t>シサンヒョウ</t>
    </rPh>
    <rPh sb="11" eb="12">
      <t>キャク</t>
    </rPh>
    <rPh sb="16" eb="18">
      <t>ケイヤク</t>
    </rPh>
    <rPh sb="18" eb="20">
      <t>ナイヨウ</t>
    </rPh>
    <rPh sb="22" eb="24">
      <t>カコ</t>
    </rPh>
    <rPh sb="26" eb="29">
      <t>シヨウリョウ</t>
    </rPh>
    <rPh sb="33" eb="35">
      <t>リトウ</t>
    </rPh>
    <rPh sb="35" eb="36">
      <t>トウ</t>
    </rPh>
    <rPh sb="36" eb="38">
      <t>キョウキュウ</t>
    </rPh>
    <rPh sb="38" eb="40">
      <t>ヤッカン</t>
    </rPh>
    <rPh sb="41" eb="44">
      <t>テイアツヨウ</t>
    </rPh>
    <rPh sb="46" eb="49">
      <t>テイガクセイ</t>
    </rPh>
    <rPh sb="49" eb="51">
      <t>ケイヤク</t>
    </rPh>
    <rPh sb="51" eb="52">
      <t>ナド</t>
    </rPh>
    <phoneticPr fontId="5"/>
  </si>
  <si>
    <t>試算をすることが出来ます。</t>
    <phoneticPr fontId="4"/>
  </si>
  <si>
    <t>試算可能な契約種別：定額電灯・公衆街路灯A・公衆街路灯B</t>
    <rPh sb="0" eb="2">
      <t>シサン</t>
    </rPh>
    <rPh sb="2" eb="4">
      <t>カノウ</t>
    </rPh>
    <rPh sb="5" eb="7">
      <t>ケイヤク</t>
    </rPh>
    <rPh sb="7" eb="9">
      <t>シュベツ</t>
    </rPh>
    <rPh sb="10" eb="12">
      <t>テイガク</t>
    </rPh>
    <rPh sb="12" eb="14">
      <t>デントウ</t>
    </rPh>
    <rPh sb="15" eb="17">
      <t>コウシュウ</t>
    </rPh>
    <rPh sb="17" eb="20">
      <t>ガイロトウ</t>
    </rPh>
    <rPh sb="22" eb="24">
      <t>コウシュウ</t>
    </rPh>
    <rPh sb="24" eb="27">
      <t>ガイロトウ</t>
    </rPh>
    <phoneticPr fontId="4"/>
  </si>
  <si>
    <t xml:space="preserve"> 本試算の前提</t>
    <rPh sb="1" eb="2">
      <t>ホン</t>
    </rPh>
    <rPh sb="2" eb="4">
      <t>シサン</t>
    </rPh>
    <rPh sb="5" eb="7">
      <t>ゼンテイ</t>
    </rPh>
    <phoneticPr fontId="4"/>
  </si>
  <si>
    <t>●定額電灯・公衆街路灯A・公衆街路灯B・従量電灯B・従量電灯C・低圧電力は料金の見直しを実施する2023年6月分の</t>
    <phoneticPr fontId="4"/>
  </si>
  <si>
    <t>　電気料金の諸元（燃料費調整額，再生可能エネルギー発電促進賦課金を含む）を適用しております。</t>
    <phoneticPr fontId="4"/>
  </si>
  <si>
    <t>Ⅰ．必要資料のご案内</t>
    <rPh sb="2" eb="4">
      <t>ヒツヨウ</t>
    </rPh>
    <rPh sb="4" eb="6">
      <t>シリョウ</t>
    </rPh>
    <rPh sb="8" eb="10">
      <t>アンナイ</t>
    </rPh>
    <phoneticPr fontId="5"/>
  </si>
  <si>
    <t>Ⅱ．試算諸元入力</t>
    <rPh sb="2" eb="4">
      <t>シサン</t>
    </rPh>
    <rPh sb="4" eb="6">
      <t>ショゲン</t>
    </rPh>
    <rPh sb="6" eb="8">
      <t>ニュウリョク</t>
    </rPh>
    <phoneticPr fontId="5"/>
  </si>
  <si>
    <t>・ 試算にあたって必要な情報をご入力いただく画面です。</t>
    <rPh sb="2" eb="4">
      <t>シサン</t>
    </rPh>
    <rPh sb="9" eb="11">
      <t>ヒツヨウ</t>
    </rPh>
    <rPh sb="12" eb="14">
      <t>ジョウホウ</t>
    </rPh>
    <rPh sb="16" eb="18">
      <t>ニュウリョク</t>
    </rPh>
    <rPh sb="22" eb="24">
      <t>ガメン</t>
    </rPh>
    <phoneticPr fontId="5"/>
  </si>
  <si>
    <t>Ⅲ．電気料金試算結果</t>
    <rPh sb="2" eb="4">
      <t>デンキ</t>
    </rPh>
    <rPh sb="4" eb="6">
      <t>リョウキン</t>
    </rPh>
    <rPh sb="6" eb="8">
      <t>シサン</t>
    </rPh>
    <rPh sb="8" eb="10">
      <t>ケッカ</t>
    </rPh>
    <phoneticPr fontId="5"/>
  </si>
  <si>
    <t>以下</t>
    <rPh sb="0" eb="2">
      <t>イカ</t>
    </rPh>
    <phoneticPr fontId="5"/>
  </si>
  <si>
    <t>　部分に試算するための各諸元をご入力ください。</t>
    <rPh sb="1" eb="3">
      <t>ブブン</t>
    </rPh>
    <rPh sb="4" eb="6">
      <t>シサン</t>
    </rPh>
    <rPh sb="11" eb="12">
      <t>カク</t>
    </rPh>
    <rPh sb="12" eb="14">
      <t>ショゲン</t>
    </rPh>
    <rPh sb="16" eb="18">
      <t>ニュウリョク</t>
    </rPh>
    <phoneticPr fontId="5"/>
  </si>
  <si>
    <t>契約諸元（黄色セルに入力）</t>
    <rPh sb="0" eb="2">
      <t>ケイヤク</t>
    </rPh>
    <rPh sb="2" eb="4">
      <t>ショゲン</t>
    </rPh>
    <rPh sb="5" eb="7">
      <t>キイロ</t>
    </rPh>
    <rPh sb="10" eb="12">
      <t>ニュウリョク</t>
    </rPh>
    <phoneticPr fontId="5"/>
  </si>
  <si>
    <t>①</t>
    <phoneticPr fontId="5"/>
  </si>
  <si>
    <t>契約種別</t>
    <rPh sb="0" eb="2">
      <t>ケイヤク</t>
    </rPh>
    <rPh sb="2" eb="4">
      <t>シュベツ</t>
    </rPh>
    <phoneticPr fontId="4"/>
  </si>
  <si>
    <t>契約種別</t>
    <rPh sb="0" eb="2">
      <t>ケイヤク</t>
    </rPh>
    <rPh sb="2" eb="4">
      <t>シュベツ</t>
    </rPh>
    <phoneticPr fontId="5"/>
  </si>
  <si>
    <t>プルダウンより選択</t>
    <rPh sb="7" eb="9">
      <t>センタク</t>
    </rPh>
    <phoneticPr fontId="5"/>
  </si>
  <si>
    <t>②</t>
    <phoneticPr fontId="5"/>
  </si>
  <si>
    <t>契約容量</t>
    <rPh sb="0" eb="2">
      <t>ケイヤク</t>
    </rPh>
    <rPh sb="2" eb="4">
      <t>ヨウリョウ</t>
    </rPh>
    <phoneticPr fontId="4"/>
  </si>
  <si>
    <t>契約容量</t>
    <rPh sb="0" eb="2">
      <t>ケイヤク</t>
    </rPh>
    <rPh sb="2" eb="4">
      <t>ヨウリョウ</t>
    </rPh>
    <phoneticPr fontId="5"/>
  </si>
  <si>
    <t>③</t>
    <phoneticPr fontId="4"/>
  </si>
  <si>
    <t>使用電力量</t>
    <rPh sb="0" eb="2">
      <t>シヨウ</t>
    </rPh>
    <rPh sb="2" eb="4">
      <t>デンリョク</t>
    </rPh>
    <rPh sb="4" eb="5">
      <t>リョウ</t>
    </rPh>
    <phoneticPr fontId="4"/>
  </si>
  <si>
    <t>kWh</t>
    <phoneticPr fontId="4"/>
  </si>
  <si>
    <t>④定額制需要家口数・使用機器</t>
    <rPh sb="1" eb="4">
      <t>テイガクセイ</t>
    </rPh>
    <rPh sb="4" eb="7">
      <t>ジュヨウカ</t>
    </rPh>
    <rPh sb="7" eb="8">
      <t>クチ</t>
    </rPh>
    <rPh sb="8" eb="9">
      <t>スウ</t>
    </rPh>
    <rPh sb="10" eb="12">
      <t>シヨウ</t>
    </rPh>
    <rPh sb="12" eb="14">
      <t>キキ</t>
    </rPh>
    <phoneticPr fontId="4"/>
  </si>
  <si>
    <t>定額電灯・公衆街路灯A</t>
    <rPh sb="0" eb="2">
      <t>テイガク</t>
    </rPh>
    <rPh sb="2" eb="4">
      <t>デントウ</t>
    </rPh>
    <rPh sb="5" eb="7">
      <t>コウシュウ</t>
    </rPh>
    <rPh sb="7" eb="10">
      <t>ガイロトウ</t>
    </rPh>
    <phoneticPr fontId="4"/>
  </si>
  <si>
    <t>需要家口数</t>
    <rPh sb="0" eb="3">
      <t>ジュヨウカ</t>
    </rPh>
    <rPh sb="3" eb="4">
      <t>クチ</t>
    </rPh>
    <rPh sb="4" eb="5">
      <t>スウ</t>
    </rPh>
    <phoneticPr fontId="4"/>
  </si>
  <si>
    <t>口</t>
    <rPh sb="0" eb="1">
      <t>クチ</t>
    </rPh>
    <phoneticPr fontId="4"/>
  </si>
  <si>
    <t>電灯機器</t>
    <rPh sb="0" eb="2">
      <t>デントウ</t>
    </rPh>
    <rPh sb="2" eb="4">
      <t>キキ</t>
    </rPh>
    <phoneticPr fontId="4"/>
  </si>
  <si>
    <t>10ワットまで</t>
    <phoneticPr fontId="4"/>
  </si>
  <si>
    <t>灯</t>
    <rPh sb="0" eb="1">
      <t>トウ</t>
    </rPh>
    <phoneticPr fontId="4"/>
  </si>
  <si>
    <t>10ワットをこえ20ワットまで</t>
    <phoneticPr fontId="4"/>
  </si>
  <si>
    <t>20ワットをこえ40ワットまで</t>
    <phoneticPr fontId="4"/>
  </si>
  <si>
    <t>40ワットをこえ60ワットまで</t>
    <phoneticPr fontId="4"/>
  </si>
  <si>
    <t>60ワットをこえ100ワットまで</t>
    <phoneticPr fontId="4"/>
  </si>
  <si>
    <t>100ワットをこえる１灯につき100ワットまでごと</t>
    <rPh sb="11" eb="12">
      <t>アカリ</t>
    </rPh>
    <phoneticPr fontId="4"/>
  </si>
  <si>
    <t>小型機器</t>
    <rPh sb="0" eb="2">
      <t>コガタ</t>
    </rPh>
    <rPh sb="2" eb="4">
      <t>キキ</t>
    </rPh>
    <phoneticPr fontId="4"/>
  </si>
  <si>
    <t>50ボルトアンペアまでの機器</t>
    <rPh sb="12" eb="14">
      <t>キキ</t>
    </rPh>
    <phoneticPr fontId="4"/>
  </si>
  <si>
    <t>台</t>
    <rPh sb="0" eb="1">
      <t>ダイ</t>
    </rPh>
    <phoneticPr fontId="4"/>
  </si>
  <si>
    <t>50ボルトアンペアをこえ100ボルトアンペアまでの機器</t>
    <rPh sb="25" eb="27">
      <t>キキ</t>
    </rPh>
    <phoneticPr fontId="4"/>
  </si>
  <si>
    <t>100ボルトアンペアをこえる１機器につき100ボルトアンペアまでごとに</t>
    <rPh sb="15" eb="17">
      <t>キキ</t>
    </rPh>
    <phoneticPr fontId="4"/>
  </si>
  <si>
    <t>【試算条件】</t>
    <rPh sb="1" eb="3">
      <t>シサン</t>
    </rPh>
    <rPh sb="3" eb="5">
      <t>ジョウケン</t>
    </rPh>
    <phoneticPr fontId="4"/>
  </si>
  <si>
    <t>需要家
口数</t>
    <rPh sb="0" eb="3">
      <t>ジュヨウカ</t>
    </rPh>
    <rPh sb="4" eb="5">
      <t>クチ</t>
    </rPh>
    <rPh sb="5" eb="6">
      <t>スウ</t>
    </rPh>
    <phoneticPr fontId="4"/>
  </si>
  <si>
    <t>10W</t>
    <phoneticPr fontId="4"/>
  </si>
  <si>
    <t>20W</t>
    <phoneticPr fontId="4"/>
  </si>
  <si>
    <t>40W</t>
    <phoneticPr fontId="4"/>
  </si>
  <si>
    <t>60W</t>
    <phoneticPr fontId="4"/>
  </si>
  <si>
    <t>100W</t>
    <phoneticPr fontId="4"/>
  </si>
  <si>
    <t>100W超毎</t>
    <rPh sb="4" eb="5">
      <t>チョウ</t>
    </rPh>
    <rPh sb="5" eb="6">
      <t>ゴト</t>
    </rPh>
    <phoneticPr fontId="4"/>
  </si>
  <si>
    <t>50VA</t>
    <phoneticPr fontId="4"/>
  </si>
  <si>
    <t>100VA</t>
    <phoneticPr fontId="4"/>
  </si>
  <si>
    <t>１００VA超毎</t>
    <rPh sb="5" eb="6">
      <t>チョウ</t>
    </rPh>
    <rPh sb="6" eb="7">
      <t>ゴト</t>
    </rPh>
    <phoneticPr fontId="4"/>
  </si>
  <si>
    <t>【試算結果】</t>
    <rPh sb="1" eb="3">
      <t>シサン</t>
    </rPh>
    <rPh sb="3" eb="5">
      <t>ケッカ</t>
    </rPh>
    <phoneticPr fontId="4"/>
  </si>
  <si>
    <t>見直し前</t>
    <rPh sb="0" eb="2">
      <t>ミナオ</t>
    </rPh>
    <rPh sb="3" eb="4">
      <t>マエ</t>
    </rPh>
    <phoneticPr fontId="4"/>
  </si>
  <si>
    <t>見直し後</t>
    <rPh sb="0" eb="2">
      <t>ミナオ</t>
    </rPh>
    <rPh sb="3" eb="4">
      <t>ゴ</t>
    </rPh>
    <phoneticPr fontId="4"/>
  </si>
  <si>
    <t>基本料金　又は　需要家料金</t>
    <rPh sb="0" eb="2">
      <t>キホン</t>
    </rPh>
    <rPh sb="2" eb="4">
      <t>リョウキン</t>
    </rPh>
    <rPh sb="5" eb="6">
      <t>マタ</t>
    </rPh>
    <rPh sb="8" eb="11">
      <t>ジュヨウカ</t>
    </rPh>
    <rPh sb="11" eb="13">
      <t>リョウキン</t>
    </rPh>
    <phoneticPr fontId="4"/>
  </si>
  <si>
    <t>円</t>
    <rPh sb="0" eb="1">
      <t>エン</t>
    </rPh>
    <phoneticPr fontId="4"/>
  </si>
  <si>
    <t>電力量料金　又は　電灯・小型機器料金</t>
    <rPh sb="0" eb="2">
      <t>デンリョク</t>
    </rPh>
    <rPh sb="2" eb="3">
      <t>リョウ</t>
    </rPh>
    <rPh sb="3" eb="5">
      <t>リョウキン</t>
    </rPh>
    <rPh sb="6" eb="7">
      <t>マタ</t>
    </rPh>
    <rPh sb="9" eb="11">
      <t>デントウ</t>
    </rPh>
    <rPh sb="12" eb="14">
      <t>コガタ</t>
    </rPh>
    <rPh sb="14" eb="16">
      <t>キキ</t>
    </rPh>
    <rPh sb="16" eb="18">
      <t>リョウキン</t>
    </rPh>
    <phoneticPr fontId="4"/>
  </si>
  <si>
    <t>燃料費調整額 ※1</t>
    <phoneticPr fontId="4"/>
  </si>
  <si>
    <t>（再掲）電気価格激変緩和対策額 ※2</t>
    <rPh sb="1" eb="3">
      <t>サイケイ</t>
    </rPh>
    <rPh sb="4" eb="6">
      <t>デンキ</t>
    </rPh>
    <rPh sb="6" eb="8">
      <t>カカク</t>
    </rPh>
    <rPh sb="8" eb="10">
      <t>ゲキヘン</t>
    </rPh>
    <rPh sb="10" eb="12">
      <t>カンワ</t>
    </rPh>
    <rPh sb="12" eb="14">
      <t>タイサク</t>
    </rPh>
    <rPh sb="14" eb="15">
      <t>ガク</t>
    </rPh>
    <phoneticPr fontId="4"/>
  </si>
  <si>
    <t>再生可能エネルギー発電促進賦課金</t>
    <rPh sb="0" eb="2">
      <t>サイセイ</t>
    </rPh>
    <rPh sb="2" eb="4">
      <t>カノウ</t>
    </rPh>
    <rPh sb="9" eb="11">
      <t>ハツデン</t>
    </rPh>
    <rPh sb="11" eb="13">
      <t>ソクシン</t>
    </rPh>
    <rPh sb="13" eb="16">
      <t>フカキン</t>
    </rPh>
    <phoneticPr fontId="4"/>
  </si>
  <si>
    <t>※1　燃料費調整額には国による電気・ガス価格激変緩和対策による燃料費調整額による値引き単価が含まれております。</t>
    <rPh sb="3" eb="6">
      <t>ネンリョウヒ</t>
    </rPh>
    <rPh sb="6" eb="8">
      <t>チョウセイ</t>
    </rPh>
    <rPh sb="8" eb="9">
      <t>ガク</t>
    </rPh>
    <rPh sb="46" eb="47">
      <t>フク</t>
    </rPh>
    <phoneticPr fontId="4"/>
  </si>
  <si>
    <t>※2　上記，燃料費調整額に含まれる電気・ガス価格激変緩和対策額を再掲しております。</t>
    <rPh sb="3" eb="5">
      <t>ジョウキ</t>
    </rPh>
    <rPh sb="6" eb="9">
      <t>ネンリョウヒ</t>
    </rPh>
    <rPh sb="9" eb="11">
      <t>チョウセイ</t>
    </rPh>
    <rPh sb="11" eb="12">
      <t>ガク</t>
    </rPh>
    <rPh sb="13" eb="14">
      <t>フク</t>
    </rPh>
    <rPh sb="30" eb="31">
      <t>ガク</t>
    </rPh>
    <rPh sb="32" eb="34">
      <t>サイケイ</t>
    </rPh>
    <phoneticPr fontId="4"/>
  </si>
  <si>
    <t>※4　口座振替割引は本試算においては含んでおりません。</t>
    <rPh sb="3" eb="7">
      <t>コウザフリカエ</t>
    </rPh>
    <rPh sb="7" eb="9">
      <t>ワリビキ</t>
    </rPh>
    <phoneticPr fontId="4"/>
  </si>
  <si>
    <t>【料金見直し影響】</t>
    <rPh sb="1" eb="3">
      <t>リョウキン</t>
    </rPh>
    <rPh sb="3" eb="5">
      <t>ミナオ</t>
    </rPh>
    <rPh sb="6" eb="8">
      <t>エイキョウ</t>
    </rPh>
    <phoneticPr fontId="4"/>
  </si>
  <si>
    <t>影響額（ 見直し後 － 見直し前 ）</t>
    <rPh sb="0" eb="2">
      <t>エイキョウ</t>
    </rPh>
    <rPh sb="2" eb="3">
      <t>ガク</t>
    </rPh>
    <rPh sb="5" eb="7">
      <t>ミナオ</t>
    </rPh>
    <rPh sb="8" eb="9">
      <t>ゴ</t>
    </rPh>
    <rPh sb="12" eb="14">
      <t>ミナオ</t>
    </rPh>
    <rPh sb="15" eb="16">
      <t>マエ</t>
    </rPh>
    <phoneticPr fontId="4"/>
  </si>
  <si>
    <t>影響率</t>
    <rPh sb="0" eb="2">
      <t>エイキョウ</t>
    </rPh>
    <rPh sb="2" eb="3">
      <t>リツ</t>
    </rPh>
    <phoneticPr fontId="4"/>
  </si>
  <si>
    <t>％</t>
    <phoneticPr fontId="4"/>
  </si>
  <si>
    <t>【単位：円】</t>
    <rPh sb="1" eb="3">
      <t>タンイ</t>
    </rPh>
    <rPh sb="4" eb="5">
      <t>エン</t>
    </rPh>
    <phoneticPr fontId="4"/>
  </si>
  <si>
    <t>見直し前
2023年6月</t>
    <rPh sb="0" eb="2">
      <t>ミナオ</t>
    </rPh>
    <rPh sb="3" eb="4">
      <t>マエ</t>
    </rPh>
    <rPh sb="9" eb="10">
      <t>ネン</t>
    </rPh>
    <rPh sb="11" eb="12">
      <t>ガツ</t>
    </rPh>
    <phoneticPr fontId="4"/>
  </si>
  <si>
    <t>従量制
(上限有)</t>
    <rPh sb="0" eb="3">
      <t>ジュウリョウセイ</t>
    </rPh>
    <rPh sb="5" eb="7">
      <t>ジョウゲン</t>
    </rPh>
    <rPh sb="7" eb="8">
      <t>アリ</t>
    </rPh>
    <phoneticPr fontId="4"/>
  </si>
  <si>
    <t>公衆街路灯A・定額電灯</t>
    <rPh sb="0" eb="2">
      <t>コウシュウ</t>
    </rPh>
    <rPh sb="2" eb="5">
      <t>ガイロトウ</t>
    </rPh>
    <rPh sb="7" eb="9">
      <t>テイガク</t>
    </rPh>
    <rPh sb="9" eb="11">
      <t>デントウ</t>
    </rPh>
    <phoneticPr fontId="4"/>
  </si>
  <si>
    <t>電灯料金</t>
    <rPh sb="0" eb="2">
      <t>デントウ</t>
    </rPh>
    <rPh sb="2" eb="4">
      <t>リョウキン</t>
    </rPh>
    <phoneticPr fontId="4"/>
  </si>
  <si>
    <t>小型機器料金</t>
    <rPh sb="0" eb="2">
      <t>コガタ</t>
    </rPh>
    <rPh sb="2" eb="4">
      <t>キキ</t>
    </rPh>
    <rPh sb="4" eb="6">
      <t>リョウキン</t>
    </rPh>
    <phoneticPr fontId="4"/>
  </si>
  <si>
    <t>10Wまで</t>
    <phoneticPr fontId="4"/>
  </si>
  <si>
    <t>20Wまで</t>
    <phoneticPr fontId="4"/>
  </si>
  <si>
    <t>40Wまで</t>
    <phoneticPr fontId="4"/>
  </si>
  <si>
    <t>60Wまで</t>
    <phoneticPr fontId="4"/>
  </si>
  <si>
    <t>100Wまで</t>
    <phoneticPr fontId="4"/>
  </si>
  <si>
    <t>50VAまで</t>
    <phoneticPr fontId="4"/>
  </si>
  <si>
    <t>100VA迄</t>
    <rPh sb="5" eb="6">
      <t>マデ</t>
    </rPh>
    <phoneticPr fontId="4"/>
  </si>
  <si>
    <t>100VA超毎</t>
    <rPh sb="5" eb="6">
      <t>チョウ</t>
    </rPh>
    <rPh sb="6" eb="7">
      <t>ゴト</t>
    </rPh>
    <phoneticPr fontId="4"/>
  </si>
  <si>
    <t>燃料費調整単価</t>
    <rPh sb="0" eb="3">
      <t>ネンリョウヒ</t>
    </rPh>
    <rPh sb="3" eb="5">
      <t>チョウセイ</t>
    </rPh>
    <rPh sb="5" eb="7">
      <t>タンカ</t>
    </rPh>
    <phoneticPr fontId="4"/>
  </si>
  <si>
    <t>燃料費調整単価（電気価格激変緩和前）</t>
    <rPh sb="0" eb="3">
      <t>ネンリョウヒ</t>
    </rPh>
    <rPh sb="3" eb="5">
      <t>チョウセイ</t>
    </rPh>
    <rPh sb="5" eb="7">
      <t>タンカ</t>
    </rPh>
    <rPh sb="8" eb="10">
      <t>デンキ</t>
    </rPh>
    <rPh sb="10" eb="12">
      <t>カカク</t>
    </rPh>
    <rPh sb="12" eb="14">
      <t>ゲキヘン</t>
    </rPh>
    <rPh sb="14" eb="16">
      <t>カンワ</t>
    </rPh>
    <rPh sb="16" eb="17">
      <t>マエ</t>
    </rPh>
    <phoneticPr fontId="4"/>
  </si>
  <si>
    <t>電気価格激変緩和対策額単価</t>
    <rPh sb="0" eb="2">
      <t>デンキ</t>
    </rPh>
    <rPh sb="2" eb="4">
      <t>カカク</t>
    </rPh>
    <rPh sb="4" eb="6">
      <t>ゲキヘン</t>
    </rPh>
    <rPh sb="6" eb="8">
      <t>カンワ</t>
    </rPh>
    <rPh sb="8" eb="10">
      <t>タイサク</t>
    </rPh>
    <rPh sb="10" eb="11">
      <t>ガク</t>
    </rPh>
    <rPh sb="11" eb="13">
      <t>タンカ</t>
    </rPh>
    <phoneticPr fontId="4"/>
  </si>
  <si>
    <t>見直し後
2023年6月</t>
    <rPh sb="0" eb="2">
      <t>ミナオ</t>
    </rPh>
    <rPh sb="3" eb="4">
      <t>ゴ</t>
    </rPh>
    <rPh sb="9" eb="10">
      <t>ネン</t>
    </rPh>
    <rPh sb="11" eb="12">
      <t>ガツ</t>
    </rPh>
    <phoneticPr fontId="4"/>
  </si>
  <si>
    <t>【留意事項】</t>
    <rPh sb="1" eb="3">
      <t>リュウイ</t>
    </rPh>
    <rPh sb="3" eb="5">
      <t>ジコウ</t>
    </rPh>
    <phoneticPr fontId="5"/>
  </si>
  <si>
    <t>・</t>
    <phoneticPr fontId="5"/>
  </si>
  <si>
    <t>よって値は変わります。</t>
    <phoneticPr fontId="4"/>
  </si>
  <si>
    <t>消費税等相当額が含まれております。</t>
    <phoneticPr fontId="5"/>
  </si>
  <si>
    <t>契約一覧</t>
    <rPh sb="0" eb="2">
      <t>ケイヤク</t>
    </rPh>
    <rPh sb="2" eb="4">
      <t>イチラン</t>
    </rPh>
    <phoneticPr fontId="4"/>
  </si>
  <si>
    <t>公衆街路灯B</t>
    <rPh sb="0" eb="2">
      <t>コウシュウ</t>
    </rPh>
    <rPh sb="2" eb="5">
      <t>ガイロトウ</t>
    </rPh>
    <phoneticPr fontId="4"/>
  </si>
  <si>
    <t>従量電灯Ｂ</t>
    <rPh sb="0" eb="2">
      <t>ジュウリョウ</t>
    </rPh>
    <rPh sb="2" eb="4">
      <t>デントウ</t>
    </rPh>
    <phoneticPr fontId="4"/>
  </si>
  <si>
    <t>従量電灯Ｃ</t>
    <rPh sb="0" eb="2">
      <t>ジュウリョウ</t>
    </rPh>
    <rPh sb="2" eb="4">
      <t>デントウ</t>
    </rPh>
    <phoneticPr fontId="4"/>
  </si>
  <si>
    <t>低圧電力</t>
    <rPh sb="0" eb="2">
      <t>テイアツ</t>
    </rPh>
    <rPh sb="2" eb="4">
      <t>デンリョク</t>
    </rPh>
    <phoneticPr fontId="4"/>
  </si>
  <si>
    <t>電化上手</t>
    <rPh sb="0" eb="2">
      <t>デンカ</t>
    </rPh>
    <rPh sb="2" eb="4">
      <t>ジョウズ</t>
    </rPh>
    <phoneticPr fontId="4"/>
  </si>
  <si>
    <t>ピークシフト</t>
    <phoneticPr fontId="4"/>
  </si>
  <si>
    <t>口座割引</t>
    <rPh sb="0" eb="2">
      <t>コウザ</t>
    </rPh>
    <rPh sb="2" eb="4">
      <t>ワリビキ</t>
    </rPh>
    <phoneticPr fontId="4"/>
  </si>
  <si>
    <t>従量電灯B</t>
    <rPh sb="0" eb="2">
      <t>ジュウリョウ</t>
    </rPh>
    <rPh sb="2" eb="4">
      <t>デントウ</t>
    </rPh>
    <phoneticPr fontId="4"/>
  </si>
  <si>
    <t>Ａ</t>
    <phoneticPr fontId="4"/>
  </si>
  <si>
    <t>従量電灯C</t>
    <rPh sb="0" eb="2">
      <t>ジュウリョウ</t>
    </rPh>
    <rPh sb="2" eb="4">
      <t>デントウ</t>
    </rPh>
    <phoneticPr fontId="4"/>
  </si>
  <si>
    <t>kVA</t>
    <phoneticPr fontId="4"/>
  </si>
  <si>
    <t>ｋW</t>
    <phoneticPr fontId="4"/>
  </si>
  <si>
    <t>電気料金メニュー</t>
    <rPh sb="0" eb="2">
      <t>デンキ</t>
    </rPh>
    <rPh sb="2" eb="4">
      <t>リョウキン</t>
    </rPh>
    <phoneticPr fontId="4"/>
  </si>
  <si>
    <t>単価(円)</t>
    <rPh sb="0" eb="2">
      <t>タンカ</t>
    </rPh>
    <rPh sb="3" eb="4">
      <t>エン</t>
    </rPh>
    <phoneticPr fontId="4"/>
  </si>
  <si>
    <t>電灯需要</t>
    <rPh sb="0" eb="2">
      <t>デントウ</t>
    </rPh>
    <rPh sb="2" eb="4">
      <t>ジュヨウ</t>
    </rPh>
    <phoneticPr fontId="4"/>
  </si>
  <si>
    <t>定額電灯</t>
    <rPh sb="0" eb="2">
      <t>テイガク</t>
    </rPh>
    <rPh sb="2" eb="4">
      <t>デントウ</t>
    </rPh>
    <phoneticPr fontId="4"/>
  </si>
  <si>
    <t>需要家料金</t>
    <rPh sb="0" eb="3">
      <t>ジュヨウカ</t>
    </rPh>
    <rPh sb="3" eb="5">
      <t>リョウキン</t>
    </rPh>
    <phoneticPr fontId="4"/>
  </si>
  <si>
    <t>1契約</t>
    <rPh sb="1" eb="3">
      <t>ケイヤク</t>
    </rPh>
    <phoneticPr fontId="4"/>
  </si>
  <si>
    <t>臨時電灯A</t>
    <rPh sb="0" eb="2">
      <t>リンジ</t>
    </rPh>
    <rPh sb="2" eb="4">
      <t>デントウ</t>
    </rPh>
    <phoneticPr fontId="4"/>
  </si>
  <si>
    <t>料金</t>
    <rPh sb="0" eb="2">
      <t>リョウキン</t>
    </rPh>
    <phoneticPr fontId="4"/>
  </si>
  <si>
    <t>50ボルトアンペアまでにつき</t>
    <phoneticPr fontId="4"/>
  </si>
  <si>
    <t>時間帯別電灯
［夜間８時間型］</t>
    <phoneticPr fontId="4"/>
  </si>
  <si>
    <t>基本料金</t>
    <rPh sb="0" eb="2">
      <t>キホン</t>
    </rPh>
    <rPh sb="2" eb="4">
      <t>リョウキン</t>
    </rPh>
    <phoneticPr fontId="4"/>
  </si>
  <si>
    <t>１契約につき契約容量が６キロボルトアンペア以下</t>
    <rPh sb="1" eb="3">
      <t>ケイヤク</t>
    </rPh>
    <rPh sb="6" eb="8">
      <t>ケイヤク</t>
    </rPh>
    <rPh sb="8" eb="10">
      <t>ヨウリョウ</t>
    </rPh>
    <rPh sb="21" eb="23">
      <t>イカ</t>
    </rPh>
    <phoneticPr fontId="4"/>
  </si>
  <si>
    <t xml:space="preserve"> 季節別時間帯別
電灯
［電化上手］</t>
    <rPh sb="13" eb="15">
      <t>デンカ</t>
    </rPh>
    <rPh sb="15" eb="17">
      <t>ジョウズ</t>
    </rPh>
    <phoneticPr fontId="4"/>
  </si>
  <si>
    <t>時間帯別電灯
［夜得プラン］</t>
    <phoneticPr fontId="4"/>
  </si>
  <si>
    <t>曜 日 別 電 灯
［１型］</t>
    <rPh sb="12" eb="13">
      <t>ガタ</t>
    </rPh>
    <phoneticPr fontId="4"/>
  </si>
  <si>
    <t>契約電流１０アンペア</t>
    <rPh sb="0" eb="2">
      <t>ケイヤク</t>
    </rPh>
    <rPh sb="2" eb="4">
      <t>デンリュウ</t>
    </rPh>
    <phoneticPr fontId="4"/>
  </si>
  <si>
    <t>動力需要</t>
    <rPh sb="0" eb="2">
      <t>ドウリョク</t>
    </rPh>
    <rPh sb="2" eb="4">
      <t>ジュヨウ</t>
    </rPh>
    <phoneticPr fontId="4"/>
  </si>
  <si>
    <t>低圧後負荷契約</t>
    <rPh sb="0" eb="2">
      <t>テイアツ</t>
    </rPh>
    <rPh sb="2" eb="5">
      <t>コウフカ</t>
    </rPh>
    <rPh sb="5" eb="7">
      <t>ケイヤク</t>
    </rPh>
    <phoneticPr fontId="4"/>
  </si>
  <si>
    <t xml:space="preserve">契約電力 1 キロワットにつき </t>
    <phoneticPr fontId="4"/>
  </si>
  <si>
    <t>10ワットまでの1灯につき　</t>
    <rPh sb="9" eb="10">
      <t>アカリ</t>
    </rPh>
    <phoneticPr fontId="4"/>
  </si>
  <si>
    <t>50ボルトアンペアをこえ100ボルトアンペアまでにつき</t>
    <phoneticPr fontId="4"/>
  </si>
  <si>
    <t>１契約につき契約容量が６キロボルトアンペアをこえ１０キロボルトアンペアまで</t>
    <rPh sb="1" eb="3">
      <t>ケイヤク</t>
    </rPh>
    <rPh sb="6" eb="8">
      <t>ケイヤク</t>
    </rPh>
    <rPh sb="8" eb="10">
      <t>ヨウリョウ</t>
    </rPh>
    <phoneticPr fontId="4"/>
  </si>
  <si>
    <t>契約電流１５アンペア</t>
    <rPh sb="0" eb="2">
      <t>ケイヤク</t>
    </rPh>
    <rPh sb="2" eb="4">
      <t>デンリュウ</t>
    </rPh>
    <phoneticPr fontId="4"/>
  </si>
  <si>
    <t>電力量料金</t>
    <rPh sb="0" eb="2">
      <t>デンリョク</t>
    </rPh>
    <rPh sb="2" eb="3">
      <t>リョウ</t>
    </rPh>
    <rPh sb="3" eb="5">
      <t>リョウキン</t>
    </rPh>
    <phoneticPr fontId="4"/>
  </si>
  <si>
    <r>
      <t xml:space="preserve">夏季
</t>
    </r>
    <r>
      <rPr>
        <sz val="12"/>
        <color theme="1"/>
        <rFont val="游ゴシック"/>
        <family val="3"/>
        <charset val="128"/>
        <scheme val="minor"/>
      </rPr>
      <t>(毎年 7 月 1 日～ 9 月30日までの期間)</t>
    </r>
    <rPh sb="0" eb="2">
      <t>カキ</t>
    </rPh>
    <phoneticPr fontId="4"/>
  </si>
  <si>
    <t xml:space="preserve">1 キ ロ ワ ッ ト 時 に つ き </t>
    <phoneticPr fontId="4"/>
  </si>
  <si>
    <t>10ワットをこえ20ワットまでの１灯につき</t>
    <rPh sb="17" eb="18">
      <t>アカリ</t>
    </rPh>
    <phoneticPr fontId="4"/>
  </si>
  <si>
    <t>100ボルトアンペアをこえ500ボルトアンペアまでにつき</t>
    <phoneticPr fontId="4"/>
  </si>
  <si>
    <t>上記をこえる１キロボルトアンペアにつき</t>
    <rPh sb="0" eb="2">
      <t>ジョウキ</t>
    </rPh>
    <phoneticPr fontId="4"/>
  </si>
  <si>
    <t>契約電流２０アンペア</t>
    <rPh sb="0" eb="2">
      <t>ケイヤク</t>
    </rPh>
    <rPh sb="2" eb="4">
      <t>デンリュウ</t>
    </rPh>
    <phoneticPr fontId="4"/>
  </si>
  <si>
    <r>
      <t xml:space="preserve">その他季
</t>
    </r>
    <r>
      <rPr>
        <sz val="12"/>
        <color theme="1"/>
        <rFont val="游ゴシック"/>
        <family val="3"/>
        <charset val="128"/>
        <scheme val="minor"/>
      </rPr>
      <t>(毎年 10月 1 日～ 翌年6 月30日までの期間)</t>
    </r>
    <rPh sb="2" eb="3">
      <t>タ</t>
    </rPh>
    <rPh sb="3" eb="4">
      <t>キ</t>
    </rPh>
    <rPh sb="18" eb="20">
      <t>ヨクネン</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</si>
  <si>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16"/>
        <color theme="1"/>
        <rFont val="Meiryo UI"/>
        <family val="3"/>
        <charset val="128"/>
      </rPr>
      <t xml:space="preserve">（一部抜粋）
</t>
    </r>
    <r>
      <rPr>
        <sz val="26"/>
        <color theme="1"/>
        <rFont val="Meiryo UI"/>
        <family val="3"/>
        <charset val="128"/>
      </rPr>
      <t>現行単価（2023年３月３1日まで）</t>
    </r>
    <rPh sb="0" eb="2">
      <t>リトウ</t>
    </rPh>
    <rPh sb="2" eb="3">
      <t>トウ</t>
    </rPh>
    <rPh sb="3" eb="5">
      <t>キョウキュウ</t>
    </rPh>
    <rPh sb="5" eb="7">
      <t>ヤッカン</t>
    </rPh>
    <rPh sb="8" eb="10">
      <t>テイアツ</t>
    </rPh>
    <rPh sb="10" eb="11">
      <t>ヨウ</t>
    </rPh>
    <rPh sb="17" eb="19">
      <t>デンキ</t>
    </rPh>
    <rPh sb="19" eb="21">
      <t>リョウキン</t>
    </rPh>
    <rPh sb="25" eb="27">
      <t>タンカ</t>
    </rPh>
    <rPh sb="27" eb="28">
      <t>ヒョウ</t>
    </rPh>
    <rPh sb="30" eb="32">
      <t>イチブ</t>
    </rPh>
    <rPh sb="32" eb="34">
      <t>バッスイ</t>
    </rPh>
    <rPh sb="36" eb="38">
      <t>ゲンコウ</t>
    </rPh>
    <phoneticPr fontId="4"/>
  </si>
  <si>
    <t>20ワットをこえ40ワットまでの１灯につき</t>
    <rPh sb="17" eb="18">
      <t>アカリ</t>
    </rPh>
    <phoneticPr fontId="4"/>
  </si>
  <si>
    <t>500ボルトアンペアをこえ1キロボルトアンペアまでのにつき</t>
    <phoneticPr fontId="4"/>
  </si>
  <si>
    <r>
      <t xml:space="preserve">昼間時間
</t>
    </r>
    <r>
      <rPr>
        <sz val="12"/>
        <color theme="1"/>
        <rFont val="游ゴシック"/>
        <family val="3"/>
        <charset val="128"/>
        <scheme val="minor"/>
      </rPr>
      <t>(ＡＭ７時～ＰＭ１１時)</t>
    </r>
    <rPh sb="0" eb="2">
      <t>チュウカン</t>
    </rPh>
    <rPh sb="2" eb="4">
      <t>ジカン</t>
    </rPh>
    <rPh sb="9" eb="10">
      <t>ジ</t>
    </rPh>
    <rPh sb="15" eb="16">
      <t>ジ</t>
    </rPh>
    <phoneticPr fontId="4"/>
  </si>
  <si>
    <t>一段
料金</t>
    <rPh sb="0" eb="2">
      <t>イチダン</t>
    </rPh>
    <rPh sb="3" eb="5">
      <t>リョウキン</t>
    </rPh>
    <phoneticPr fontId="4"/>
  </si>
  <si>
    <t xml:space="preserve">最初の90キロワット時までの 1 キロワット時につき </t>
    <phoneticPr fontId="4"/>
  </si>
  <si>
    <r>
      <t xml:space="preserve">ピーク時間
</t>
    </r>
    <r>
      <rPr>
        <sz val="12"/>
        <color theme="1"/>
        <rFont val="游ゴシック"/>
        <family val="3"/>
        <charset val="128"/>
        <scheme val="minor"/>
      </rPr>
      <t>(ＡＭ１０時～ＰＭ５時)</t>
    </r>
    <rPh sb="3" eb="5">
      <t>ジカン</t>
    </rPh>
    <rPh sb="11" eb="12">
      <t>ジ</t>
    </rPh>
    <rPh sb="16" eb="17">
      <t>ジ</t>
    </rPh>
    <phoneticPr fontId="4"/>
  </si>
  <si>
    <t>夏季</t>
    <rPh sb="0" eb="2">
      <t>カキ</t>
    </rPh>
    <phoneticPr fontId="4"/>
  </si>
  <si>
    <t xml:space="preserve"> 1 キロワット時につき </t>
    <phoneticPr fontId="4"/>
  </si>
  <si>
    <t>昼間時間
(ＡＭ５時～ＰＭ９時)</t>
    <rPh sb="0" eb="2">
      <t>チュウカン</t>
    </rPh>
    <rPh sb="2" eb="4">
      <t>ジカン</t>
    </rPh>
    <rPh sb="9" eb="10">
      <t>ジ</t>
    </rPh>
    <rPh sb="14" eb="15">
      <t>ジ</t>
    </rPh>
    <phoneticPr fontId="4"/>
  </si>
  <si>
    <t>契約電流３０アンペア</t>
    <rPh sb="0" eb="2">
      <t>ケイヤク</t>
    </rPh>
    <rPh sb="2" eb="4">
      <t>デンリュウ</t>
    </rPh>
    <phoneticPr fontId="4"/>
  </si>
  <si>
    <t>40ワットをこえ60ワットまでの１灯につき</t>
    <rPh sb="17" eb="18">
      <t>アカリ</t>
    </rPh>
    <phoneticPr fontId="4"/>
  </si>
  <si>
    <t>1キロボルトアンペアをこえ3キロボルトアンペアまでの
1キロボルトアンペアごとに</t>
    <phoneticPr fontId="4"/>
  </si>
  <si>
    <t>二段
料金</t>
    <rPh sb="0" eb="2">
      <t>ニダン</t>
    </rPh>
    <rPh sb="3" eb="5">
      <t>リョウキン</t>
    </rPh>
    <phoneticPr fontId="4"/>
  </si>
  <si>
    <t>90キロワット時をこえ230キロワット時までの 1 キロワット時につき</t>
    <phoneticPr fontId="4"/>
  </si>
  <si>
    <t>その他季</t>
    <rPh sb="2" eb="3">
      <t>タ</t>
    </rPh>
    <rPh sb="3" eb="4">
      <t>キ</t>
    </rPh>
    <phoneticPr fontId="4"/>
  </si>
  <si>
    <t>契約電流４０アンペア</t>
    <rPh sb="0" eb="2">
      <t>ケイヤク</t>
    </rPh>
    <rPh sb="2" eb="4">
      <t>デンリュウ</t>
    </rPh>
    <phoneticPr fontId="4"/>
  </si>
  <si>
    <t>60ワットをこえ100ワットまでの１灯につき</t>
    <rPh sb="18" eb="19">
      <t>アカリ</t>
    </rPh>
    <phoneticPr fontId="4"/>
  </si>
  <si>
    <t>臨時電灯B</t>
    <rPh sb="0" eb="2">
      <t>リンジ</t>
    </rPh>
    <rPh sb="2" eb="4">
      <t>デントウ</t>
    </rPh>
    <phoneticPr fontId="4"/>
  </si>
  <si>
    <t>契約電流４０アンペアから６０アンペアまでの
契約電流１０アンペアごとに</t>
    <rPh sb="0" eb="2">
      <t>ケイヤク</t>
    </rPh>
    <rPh sb="2" eb="4">
      <t>デンリュウ</t>
    </rPh>
    <rPh sb="22" eb="24">
      <t>ケイヤク</t>
    </rPh>
    <rPh sb="24" eb="26">
      <t>デンリュウ</t>
    </rPh>
    <phoneticPr fontId="4"/>
  </si>
  <si>
    <t>三段
料金</t>
    <rPh sb="0" eb="2">
      <t>サンダン</t>
    </rPh>
    <rPh sb="3" eb="5">
      <t>リョウキン</t>
    </rPh>
    <phoneticPr fontId="4"/>
  </si>
  <si>
    <t>230キロワット時をこえる 1 キロワット時につき</t>
    <phoneticPr fontId="4"/>
  </si>
  <si>
    <r>
      <t xml:space="preserve">オフピーク時間
</t>
    </r>
    <r>
      <rPr>
        <sz val="12"/>
        <color theme="1"/>
        <rFont val="游ゴシック"/>
        <family val="3"/>
        <charset val="128"/>
        <scheme val="minor"/>
      </rPr>
      <t>(ＡＭ７時～１０時とＰＭ５時～１１時)</t>
    </r>
    <rPh sb="5" eb="7">
      <t>ジカン</t>
    </rPh>
    <rPh sb="12" eb="13">
      <t>ジ</t>
    </rPh>
    <rPh sb="16" eb="17">
      <t>ジ</t>
    </rPh>
    <rPh sb="21" eb="22">
      <t>ジ</t>
    </rPh>
    <rPh sb="25" eb="26">
      <t>ジ</t>
    </rPh>
    <phoneticPr fontId="4"/>
  </si>
  <si>
    <t>契約電流５０アンペア</t>
    <rPh sb="0" eb="2">
      <t>ケイヤク</t>
    </rPh>
    <rPh sb="2" eb="4">
      <t>デンリュウ</t>
    </rPh>
    <phoneticPr fontId="4"/>
  </si>
  <si>
    <t>100ワットをこえる１灯につき100ワットまでごとに</t>
    <rPh sb="11" eb="12">
      <t>アカリ</t>
    </rPh>
    <phoneticPr fontId="4"/>
  </si>
  <si>
    <t>1キロワット時につき</t>
    <rPh sb="6" eb="7">
      <t>ジ</t>
    </rPh>
    <phoneticPr fontId="4"/>
  </si>
  <si>
    <t>夜間時間
(上記以外の時間)</t>
    <rPh sb="0" eb="2">
      <t>ヤカン</t>
    </rPh>
    <rPh sb="2" eb="4">
      <t>ジカン</t>
    </rPh>
    <rPh sb="6" eb="8">
      <t>ジョウキ</t>
    </rPh>
    <rPh sb="8" eb="10">
      <t>イガイ</t>
    </rPh>
    <rPh sb="11" eb="13">
      <t>ジカン</t>
    </rPh>
    <phoneticPr fontId="4"/>
  </si>
  <si>
    <t>１キロワット時につき</t>
    <rPh sb="6" eb="7">
      <t>ジ</t>
    </rPh>
    <phoneticPr fontId="4"/>
  </si>
  <si>
    <t>契約電流６０アンペア</t>
    <rPh sb="0" eb="2">
      <t>ケイヤク</t>
    </rPh>
    <rPh sb="2" eb="4">
      <t>デンリュウ</t>
    </rPh>
    <phoneticPr fontId="4"/>
  </si>
  <si>
    <t>臨時電力</t>
    <rPh sb="0" eb="2">
      <t>リンジ</t>
    </rPh>
    <rPh sb="2" eb="4">
      <t>デンリョク</t>
    </rPh>
    <phoneticPr fontId="4"/>
  </si>
  <si>
    <t>定額</t>
    <rPh sb="0" eb="2">
      <t>テイガク</t>
    </rPh>
    <phoneticPr fontId="4"/>
  </si>
  <si>
    <t>契約電力５キロワット以下</t>
    <rPh sb="0" eb="2">
      <t>ケイヤク</t>
    </rPh>
    <rPh sb="2" eb="4">
      <t>デンリョク</t>
    </rPh>
    <rPh sb="10" eb="12">
      <t>イカ</t>
    </rPh>
    <phoneticPr fontId="4"/>
  </si>
  <si>
    <t>契約電力1 キ ロ ワ ッ ト・１日につき</t>
    <rPh sb="0" eb="2">
      <t>ケイヤク</t>
    </rPh>
    <rPh sb="2" eb="4">
      <t>デンリョク</t>
    </rPh>
    <rPh sb="17" eb="18">
      <t>ニチ</t>
    </rPh>
    <phoneticPr fontId="4"/>
  </si>
  <si>
    <t>50ボルトアンペアまでの１機器につき</t>
    <rPh sb="13" eb="15">
      <t>キキ</t>
    </rPh>
    <phoneticPr fontId="4"/>
  </si>
  <si>
    <t>臨時電灯C</t>
    <rPh sb="0" eb="2">
      <t>リンジ</t>
    </rPh>
    <rPh sb="2" eb="4">
      <t>デントウ</t>
    </rPh>
    <phoneticPr fontId="4"/>
  </si>
  <si>
    <t>契約容量６キロボルトからの
契約容量１キロボルトアンペアごとに</t>
    <rPh sb="0" eb="2">
      <t>ケイヤク</t>
    </rPh>
    <rPh sb="2" eb="4">
      <t>ヨウリョウ</t>
    </rPh>
    <rPh sb="14" eb="16">
      <t>ケイヤク</t>
    </rPh>
    <rPh sb="16" eb="18">
      <t>ヨウリョウ</t>
    </rPh>
    <phoneticPr fontId="4"/>
  </si>
  <si>
    <t>5時間通電機器割引額
※新規での適用はできません</t>
    <rPh sb="1" eb="3">
      <t>ジカン</t>
    </rPh>
    <rPh sb="3" eb="5">
      <t>ツウデン</t>
    </rPh>
    <rPh sb="5" eb="7">
      <t>キキ</t>
    </rPh>
    <rPh sb="7" eb="9">
      <t>ワリビキ</t>
    </rPh>
    <rPh sb="16" eb="18">
      <t>テキヨウ</t>
    </rPh>
    <phoneticPr fontId="4"/>
  </si>
  <si>
    <t xml:space="preserve">5 時間通電機器の総容量(入力)1 キロボルトアンペアにつき </t>
  </si>
  <si>
    <t>時間帯別電灯
［朝得プラン］</t>
    <rPh sb="8" eb="9">
      <t>アサ</t>
    </rPh>
    <rPh sb="9" eb="10">
      <t>トク</t>
    </rPh>
    <phoneticPr fontId="4"/>
  </si>
  <si>
    <t>平日
(下記以外の曜日)</t>
    <rPh sb="0" eb="2">
      <t>ヘイジツ</t>
    </rPh>
    <rPh sb="4" eb="6">
      <t>カキ</t>
    </rPh>
    <rPh sb="6" eb="8">
      <t>イガイ</t>
    </rPh>
    <rPh sb="9" eb="11">
      <t>ヨウビ</t>
    </rPh>
    <phoneticPr fontId="4"/>
  </si>
  <si>
    <t>従量</t>
    <rPh sb="0" eb="2">
      <t>ジュウリョウ</t>
    </rPh>
    <phoneticPr fontId="4"/>
  </si>
  <si>
    <t>基本料金</t>
    <rPh sb="0" eb="4">
      <t>キホンリョウキン</t>
    </rPh>
    <phoneticPr fontId="4"/>
  </si>
  <si>
    <t>低圧電力の20％増し</t>
    <rPh sb="0" eb="2">
      <t>テイアツ</t>
    </rPh>
    <rPh sb="2" eb="4">
      <t>デンリョク</t>
    </rPh>
    <rPh sb="8" eb="9">
      <t>マ</t>
    </rPh>
    <phoneticPr fontId="4"/>
  </si>
  <si>
    <t>50ボルトアンペアをこえ100ボルトアンペアまでの１機器につき</t>
    <rPh sb="26" eb="28">
      <t>キキ</t>
    </rPh>
    <phoneticPr fontId="4"/>
  </si>
  <si>
    <t>通電制御型夜間蓄熱式機器割引額</t>
    <rPh sb="0" eb="2">
      <t>ツウデン</t>
    </rPh>
    <phoneticPr fontId="4"/>
  </si>
  <si>
    <t xml:space="preserve">通電制御型夜間蓄熱式機器の総容量(入力) 1 キロボルトアンペアにつき </t>
    <rPh sb="0" eb="2">
      <t>ツウデン</t>
    </rPh>
    <phoneticPr fontId="4"/>
  </si>
  <si>
    <t>公衆街路灯A</t>
    <rPh sb="0" eb="2">
      <t>コウシュウ</t>
    </rPh>
    <rPh sb="2" eb="5">
      <t>ガイロトウ</t>
    </rPh>
    <phoneticPr fontId="4"/>
  </si>
  <si>
    <t>最低月額料金</t>
    <rPh sb="0" eb="2">
      <t>サイテイ</t>
    </rPh>
    <rPh sb="2" eb="4">
      <t>ゲツガク</t>
    </rPh>
    <rPh sb="4" eb="6">
      <t>リョウキン</t>
    </rPh>
    <phoneticPr fontId="4"/>
  </si>
  <si>
    <t>１契約につき</t>
    <rPh sb="1" eb="3">
      <t>ケイヤク</t>
    </rPh>
    <phoneticPr fontId="4"/>
  </si>
  <si>
    <t>従量電灯Ａ</t>
    <rPh sb="0" eb="2">
      <t>ジュウリョウ</t>
    </rPh>
    <rPh sb="2" eb="4">
      <t>デントウ</t>
    </rPh>
    <phoneticPr fontId="4"/>
  </si>
  <si>
    <t>最低料金</t>
    <rPh sb="0" eb="2">
      <t>サイテイ</t>
    </rPh>
    <rPh sb="2" eb="4">
      <t>リョウキン</t>
    </rPh>
    <phoneticPr fontId="4"/>
  </si>
  <si>
    <t>1契約につき最初の８キロワット時まで</t>
    <rPh sb="1" eb="3">
      <t>ケイヤク</t>
    </rPh>
    <rPh sb="6" eb="8">
      <t>サイショ</t>
    </rPh>
    <rPh sb="15" eb="16">
      <t>ジ</t>
    </rPh>
    <phoneticPr fontId="4"/>
  </si>
  <si>
    <t>時間帯別電灯
［夜間１０時間型］</t>
    <phoneticPr fontId="4"/>
  </si>
  <si>
    <t>全電化住宅割引額</t>
    <rPh sb="0" eb="1">
      <t>ゼン</t>
    </rPh>
    <rPh sb="1" eb="3">
      <t>デンカ</t>
    </rPh>
    <rPh sb="3" eb="5">
      <t>ジュウタク</t>
    </rPh>
    <rPh sb="5" eb="8">
      <t>ワリビキガク</t>
    </rPh>
    <phoneticPr fontId="4"/>
  </si>
  <si>
    <t>割引率</t>
    <rPh sb="0" eb="2">
      <t>ワリビキ</t>
    </rPh>
    <rPh sb="2" eb="3">
      <t>リツ</t>
    </rPh>
    <phoneticPr fontId="4"/>
  </si>
  <si>
    <t>昼間時間
(ＡＭ９時～ＰＭ１時)</t>
    <rPh sb="0" eb="2">
      <t>チュウカン</t>
    </rPh>
    <rPh sb="2" eb="4">
      <t>ジカン</t>
    </rPh>
    <rPh sb="9" eb="10">
      <t>ジ</t>
    </rPh>
    <rPh sb="14" eb="15">
      <t>ジ</t>
    </rPh>
    <phoneticPr fontId="4"/>
  </si>
  <si>
    <t>休日
(土曜日および日曜日)</t>
    <rPh sb="0" eb="2">
      <t>キュウジツ</t>
    </rPh>
    <rPh sb="4" eb="7">
      <t>ドヨウビ</t>
    </rPh>
    <rPh sb="10" eb="13">
      <t>ニチヨウビ</t>
    </rPh>
    <phoneticPr fontId="4"/>
  </si>
  <si>
    <t>深夜電力Ａ</t>
    <rPh sb="0" eb="2">
      <t>シンヤ</t>
    </rPh>
    <rPh sb="2" eb="4">
      <t>デンリョク</t>
    </rPh>
    <phoneticPr fontId="4"/>
  </si>
  <si>
    <t xml:space="preserve">1 契 約 に つ き </t>
    <phoneticPr fontId="4"/>
  </si>
  <si>
    <t>上記をこえる1キロワット時につき</t>
    <rPh sb="0" eb="2">
      <t>ジョウキ</t>
    </rPh>
    <rPh sb="12" eb="13">
      <t>ジ</t>
    </rPh>
    <phoneticPr fontId="4"/>
  </si>
  <si>
    <t>上限額</t>
    <rPh sb="0" eb="3">
      <t>ジョウゲンガク</t>
    </rPh>
    <phoneticPr fontId="4"/>
  </si>
  <si>
    <t>深夜電力Ｂ</t>
    <rPh sb="0" eb="2">
      <t>シンヤ</t>
    </rPh>
    <rPh sb="2" eb="4">
      <t>デンリョク</t>
    </rPh>
    <phoneticPr fontId="4"/>
  </si>
  <si>
    <t>従量電灯Ｂ</t>
    <phoneticPr fontId="4"/>
  </si>
  <si>
    <t xml:space="preserve">  ピーク抑制型
季節別時間帯別
電灯
［ピークシフト
プラン］</t>
    <phoneticPr fontId="4"/>
  </si>
  <si>
    <t>曜 日 別 電 灯
［２型］</t>
    <rPh sb="12" eb="13">
      <t>ガタ</t>
    </rPh>
    <phoneticPr fontId="4"/>
  </si>
  <si>
    <t>契約容量１キロボルトアンペアにつき</t>
    <rPh sb="0" eb="2">
      <t>ケイヤク</t>
    </rPh>
    <rPh sb="2" eb="4">
      <t>ヨウリョウ</t>
    </rPh>
    <phoneticPr fontId="4"/>
  </si>
  <si>
    <r>
      <t xml:space="preserve">昼間時間
</t>
    </r>
    <r>
      <rPr>
        <sz val="12"/>
        <color theme="1"/>
        <rFont val="游ゴシック"/>
        <family val="3"/>
        <charset val="128"/>
        <scheme val="minor"/>
      </rPr>
      <t>(ＡＭ８時～ＰＭ１０時)</t>
    </r>
    <rPh sb="0" eb="2">
      <t>チュウカン</t>
    </rPh>
    <rPh sb="2" eb="4">
      <t>ジカン</t>
    </rPh>
    <rPh sb="9" eb="10">
      <t>ジ</t>
    </rPh>
    <rPh sb="15" eb="16">
      <t>ジ</t>
    </rPh>
    <phoneticPr fontId="4"/>
  </si>
  <si>
    <t xml:space="preserve">最初の80キロワット時までの 1 キロワット時につき </t>
    <phoneticPr fontId="4"/>
  </si>
  <si>
    <t>第二深夜電力
※新規での加入はできません</t>
    <rPh sb="0" eb="2">
      <t>ダイニ</t>
    </rPh>
    <rPh sb="2" eb="4">
      <t>シンヤ</t>
    </rPh>
    <rPh sb="4" eb="6">
      <t>デンリョク</t>
    </rPh>
    <rPh sb="12" eb="14">
      <t>カニュウ</t>
    </rPh>
    <phoneticPr fontId="4"/>
  </si>
  <si>
    <t>80キロワット時をこえ200キロワット時までの 1 キロワット時につき</t>
    <phoneticPr fontId="4"/>
  </si>
  <si>
    <t>時間帯別電灯
［半日お得プラン］</t>
    <rPh sb="8" eb="10">
      <t>ハンニチ</t>
    </rPh>
    <rPh sb="11" eb="12">
      <t>トク</t>
    </rPh>
    <phoneticPr fontId="4"/>
  </si>
  <si>
    <t>200キロワット時をこえる 1 キロワット時につき</t>
    <phoneticPr fontId="4"/>
  </si>
  <si>
    <r>
      <t xml:space="preserve">ピーク時間
</t>
    </r>
    <r>
      <rPr>
        <sz val="12"/>
        <color theme="1"/>
        <rFont val="游ゴシック"/>
        <family val="3"/>
        <charset val="128"/>
        <scheme val="minor"/>
      </rPr>
      <t>(夏季のＰＭ１個～４時)</t>
    </r>
    <rPh sb="3" eb="5">
      <t>ジカン</t>
    </rPh>
    <rPh sb="7" eb="9">
      <t>カキ</t>
    </rPh>
    <rPh sb="13" eb="14">
      <t>コ</t>
    </rPh>
    <rPh sb="16" eb="17">
      <t>ジ</t>
    </rPh>
    <phoneticPr fontId="4"/>
  </si>
  <si>
    <t>農事用電力</t>
    <rPh sb="0" eb="2">
      <t>ノウジ</t>
    </rPh>
    <rPh sb="2" eb="3">
      <t>ヨウ</t>
    </rPh>
    <rPh sb="3" eb="5">
      <t>デンリョク</t>
    </rPh>
    <phoneticPr fontId="4"/>
  </si>
  <si>
    <r>
      <t xml:space="preserve">昼間時間
</t>
    </r>
    <r>
      <rPr>
        <sz val="12"/>
        <color theme="1"/>
        <rFont val="游ゴシック"/>
        <family val="3"/>
        <charset val="128"/>
        <scheme val="minor"/>
      </rPr>
      <t>(ＡＭ７個～ＰＭ１１時
ただしピーク時間を除く)</t>
    </r>
    <rPh sb="0" eb="2">
      <t>チュウカン</t>
    </rPh>
    <rPh sb="2" eb="4">
      <t>ジカン</t>
    </rPh>
    <rPh sb="9" eb="10">
      <t>コ</t>
    </rPh>
    <rPh sb="15" eb="16">
      <t>ジ</t>
    </rPh>
    <rPh sb="23" eb="25">
      <t>ジカン</t>
    </rPh>
    <rPh sb="26" eb="27">
      <t>ノゾ</t>
    </rPh>
    <phoneticPr fontId="4"/>
  </si>
  <si>
    <t>昼間時間
(ＡＭ９時～ＰＭ９時)</t>
    <rPh sb="0" eb="2">
      <t>チュウカン</t>
    </rPh>
    <rPh sb="2" eb="4">
      <t>ジカン</t>
    </rPh>
    <rPh sb="9" eb="10">
      <t>ジ</t>
    </rPh>
    <rPh sb="14" eb="15">
      <t>ジ</t>
    </rPh>
    <phoneticPr fontId="4"/>
  </si>
  <si>
    <t xml:space="preserve">最初の70キロワット時までの 1 キロワット時につき </t>
    <phoneticPr fontId="4"/>
  </si>
  <si>
    <t>８時間通電機器割引額</t>
    <rPh sb="1" eb="3">
      <t>ジカン</t>
    </rPh>
    <rPh sb="3" eb="5">
      <t>ツウデン</t>
    </rPh>
    <rPh sb="5" eb="7">
      <t>キキ</t>
    </rPh>
    <rPh sb="7" eb="9">
      <t>ワリビキ</t>
    </rPh>
    <phoneticPr fontId="4"/>
  </si>
  <si>
    <t>8 時間通電機器の総容量(入力) 1 キロボルトアンペアにつき</t>
    <rPh sb="2" eb="4">
      <t>ジカン</t>
    </rPh>
    <rPh sb="4" eb="6">
      <t>ツウデン</t>
    </rPh>
    <rPh sb="6" eb="8">
      <t>キキ</t>
    </rPh>
    <rPh sb="9" eb="10">
      <t>ソウ</t>
    </rPh>
    <rPh sb="10" eb="12">
      <t>ヨウリョウ</t>
    </rPh>
    <rPh sb="13" eb="15">
      <t>ニュウリョク</t>
    </rPh>
    <phoneticPr fontId="4"/>
  </si>
  <si>
    <t>70キロワット時をこえ170キロワット時までの 1 キロワット時につき</t>
    <phoneticPr fontId="4"/>
  </si>
  <si>
    <t>料金についての特別措置</t>
    <rPh sb="0" eb="2">
      <t>リョウキン</t>
    </rPh>
    <rPh sb="7" eb="9">
      <t>トクベツ</t>
    </rPh>
    <rPh sb="9" eb="11">
      <t>ソチ</t>
    </rPh>
    <phoneticPr fontId="4"/>
  </si>
  <si>
    <t xml:space="preserve"> 農業用季節別
時間帯別電力
［農業用季時別］</t>
    <rPh sb="1" eb="4">
      <t>ノウギョウヨウ</t>
    </rPh>
    <rPh sb="13" eb="14">
      <t>リョク</t>
    </rPh>
    <rPh sb="16" eb="19">
      <t>ノウギョウヨウ</t>
    </rPh>
    <rPh sb="19" eb="22">
      <t>キジベツ</t>
    </rPh>
    <phoneticPr fontId="4"/>
  </si>
  <si>
    <t>１契約につき契約電力が５キロワットまで</t>
    <rPh sb="1" eb="3">
      <t>ケイヤク</t>
    </rPh>
    <rPh sb="6" eb="8">
      <t>ケイヤク</t>
    </rPh>
    <rPh sb="8" eb="10">
      <t>デンリョク</t>
    </rPh>
    <phoneticPr fontId="4"/>
  </si>
  <si>
    <t>一段料金</t>
    <rPh sb="0" eb="2">
      <t>イチダン</t>
    </rPh>
    <rPh sb="2" eb="4">
      <t>リョウキン</t>
    </rPh>
    <phoneticPr fontId="4"/>
  </si>
  <si>
    <t xml:space="preserve">最初の120キロワット時までの 1 キロワット時につき </t>
    <phoneticPr fontId="4"/>
  </si>
  <si>
    <t>１キロボルトアンペアにつき</t>
    <phoneticPr fontId="4"/>
  </si>
  <si>
    <t>170キロワット時をこえる 1 キロワット時につき</t>
    <phoneticPr fontId="4"/>
  </si>
  <si>
    <t>電化厨房住宅契約</t>
    <rPh sb="0" eb="2">
      <t>デンカ</t>
    </rPh>
    <rPh sb="2" eb="4">
      <t>チュウボウ</t>
    </rPh>
    <rPh sb="4" eb="6">
      <t>ジュウタク</t>
    </rPh>
    <rPh sb="6" eb="8">
      <t>ケイヤク</t>
    </rPh>
    <phoneticPr fontId="4"/>
  </si>
  <si>
    <t>上記をこえる１キロワットにつき</t>
    <rPh sb="0" eb="2">
      <t>ジョウキ</t>
    </rPh>
    <phoneticPr fontId="4"/>
  </si>
  <si>
    <t>二段料金</t>
    <rPh sb="0" eb="2">
      <t>ニダン</t>
    </rPh>
    <rPh sb="2" eb="4">
      <t>リョウキン</t>
    </rPh>
    <phoneticPr fontId="4"/>
  </si>
  <si>
    <t>120キロワット時をこえ300キロワット時までの 1 キロワット時につき</t>
    <phoneticPr fontId="4"/>
  </si>
  <si>
    <t>三段料金</t>
    <rPh sb="0" eb="2">
      <t>サンダン</t>
    </rPh>
    <rPh sb="2" eb="4">
      <t>リョウキン</t>
    </rPh>
    <phoneticPr fontId="4"/>
  </si>
  <si>
    <t>300キロワット時をこえる 1 キロワット時につき</t>
    <phoneticPr fontId="4"/>
  </si>
  <si>
    <t>口座振替割引</t>
    <rPh sb="0" eb="2">
      <t>コウザ</t>
    </rPh>
    <rPh sb="2" eb="4">
      <t>フリカエ</t>
    </rPh>
    <rPh sb="4" eb="6">
      <t>ワリビキ</t>
    </rPh>
    <phoneticPr fontId="4"/>
  </si>
  <si>
    <t>一括前払契約</t>
    <rPh sb="0" eb="2">
      <t>イッカツ</t>
    </rPh>
    <rPh sb="2" eb="4">
      <t>マエバラ</t>
    </rPh>
    <rPh sb="4" eb="6">
      <t>ケイヤク</t>
    </rPh>
    <phoneticPr fontId="4"/>
  </si>
  <si>
    <t>１年型</t>
    <rPh sb="1" eb="2">
      <t>ネン</t>
    </rPh>
    <rPh sb="2" eb="3">
      <t>ガタ</t>
    </rPh>
    <phoneticPr fontId="4"/>
  </si>
  <si>
    <r>
      <t xml:space="preserve">夜間時間
</t>
    </r>
    <r>
      <rPr>
        <sz val="12"/>
        <color theme="1"/>
        <rFont val="游ゴシック"/>
        <family val="3"/>
        <charset val="128"/>
        <scheme val="minor"/>
      </rPr>
      <t>(上記以外の時間)</t>
    </r>
    <rPh sb="0" eb="2">
      <t>ヤカン</t>
    </rPh>
    <rPh sb="2" eb="4">
      <t>ジカン</t>
    </rPh>
    <rPh sb="6" eb="8">
      <t>ジョウキ</t>
    </rPh>
    <rPh sb="8" eb="10">
      <t>イガイ</t>
    </rPh>
    <rPh sb="11" eb="13">
      <t>ジカン</t>
    </rPh>
    <phoneticPr fontId="4"/>
  </si>
  <si>
    <t>東京電力パワーグリッド株式会社
2023年３月１日</t>
    <rPh sb="0" eb="2">
      <t>トウキョウ</t>
    </rPh>
    <rPh sb="2" eb="4">
      <t>デンリョク</t>
    </rPh>
    <rPh sb="11" eb="13">
      <t>カブシキ</t>
    </rPh>
    <rPh sb="13" eb="15">
      <t>カイシャ</t>
    </rPh>
    <rPh sb="20" eb="21">
      <t>ネン</t>
    </rPh>
    <rPh sb="22" eb="23">
      <t>ガツ</t>
    </rPh>
    <rPh sb="24" eb="25">
      <t>ニチ</t>
    </rPh>
    <phoneticPr fontId="4"/>
  </si>
  <si>
    <t>半年型</t>
    <rPh sb="0" eb="2">
      <t>ハントシ</t>
    </rPh>
    <rPh sb="2" eb="3">
      <t>ガタ</t>
    </rPh>
    <phoneticPr fontId="4"/>
  </si>
  <si>
    <t>融雪用電力</t>
    <rPh sb="0" eb="2">
      <t>ユウセツ</t>
    </rPh>
    <rPh sb="2" eb="3">
      <t>ヨウ</t>
    </rPh>
    <rPh sb="3" eb="5">
      <t>デンリョク</t>
    </rPh>
    <phoneticPr fontId="4"/>
  </si>
  <si>
    <t>契約使用期間の最初の3月まで契約電力１キロワットにつき</t>
    <rPh sb="0" eb="2">
      <t>ケイヤク</t>
    </rPh>
    <rPh sb="2" eb="4">
      <t>シヨウ</t>
    </rPh>
    <rPh sb="4" eb="6">
      <t>キカン</t>
    </rPh>
    <rPh sb="7" eb="9">
      <t>サイショ</t>
    </rPh>
    <rPh sb="11" eb="12">
      <t>ガツ</t>
    </rPh>
    <rPh sb="14" eb="16">
      <t>ケイヤク</t>
    </rPh>
    <rPh sb="16" eb="18">
      <t>デンリョク</t>
    </rPh>
    <phoneticPr fontId="4"/>
  </si>
  <si>
    <t>低圧蓄熱調整契約
［低圧後負荷契約の場合］</t>
    <rPh sb="0" eb="2">
      <t>テイアツ</t>
    </rPh>
    <rPh sb="2" eb="4">
      <t>チクネツ</t>
    </rPh>
    <rPh sb="4" eb="6">
      <t>チョウセイ</t>
    </rPh>
    <rPh sb="6" eb="8">
      <t>ケイヤク</t>
    </rPh>
    <rPh sb="10" eb="12">
      <t>テイアツ</t>
    </rPh>
    <rPh sb="12" eb="15">
      <t>コウフカ</t>
    </rPh>
    <rPh sb="15" eb="17">
      <t>ケイヤク</t>
    </rPh>
    <rPh sb="18" eb="20">
      <t>バアイ</t>
    </rPh>
    <phoneticPr fontId="4"/>
  </si>
  <si>
    <t>蓄熱割引率</t>
    <rPh sb="0" eb="2">
      <t>チクネツ</t>
    </rPh>
    <rPh sb="2" eb="4">
      <t>ワリビキ</t>
    </rPh>
    <rPh sb="4" eb="5">
      <t>リツ</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</si>
  <si>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28"/>
        <color theme="1"/>
        <rFont val="Meiryo UI"/>
        <family val="3"/>
        <charset val="128"/>
      </rPr>
      <t xml:space="preserve">
新規単価（2023年４月1日から５月31日まで）</t>
    </r>
    <rPh sb="0" eb="2">
      <t>リトウ</t>
    </rPh>
    <rPh sb="2" eb="3">
      <t>トウ</t>
    </rPh>
    <rPh sb="3" eb="5">
      <t>キョウキュウ</t>
    </rPh>
    <rPh sb="5" eb="7">
      <t>ヤッカン</t>
    </rPh>
    <rPh sb="8" eb="11">
      <t>テイアツヨウ</t>
    </rPh>
    <rPh sb="17" eb="19">
      <t>デンキ</t>
    </rPh>
    <rPh sb="19" eb="21">
      <t>リョウキン</t>
    </rPh>
    <rPh sb="25" eb="27">
      <t>タンカ</t>
    </rPh>
    <rPh sb="27" eb="28">
      <t>ヒョウ</t>
    </rPh>
    <rPh sb="29" eb="31">
      <t>シンキ</t>
    </rPh>
    <rPh sb="31" eb="33">
      <t>タンカ</t>
    </rPh>
    <rPh sb="38" eb="39">
      <t>ネン</t>
    </rPh>
    <rPh sb="40" eb="41">
      <t>ガツ</t>
    </rPh>
    <rPh sb="42" eb="43">
      <t>ニチ</t>
    </rPh>
    <rPh sb="46" eb="47">
      <t>ガツ</t>
    </rPh>
    <rPh sb="49" eb="50">
      <t>ニチ</t>
    </rPh>
    <phoneticPr fontId="4"/>
  </si>
  <si>
    <t>-</t>
    <phoneticPr fontId="4"/>
  </si>
  <si>
    <t>低圧蓄熱調整契約</t>
    <phoneticPr fontId="4"/>
  </si>
  <si>
    <t>低圧高負荷契約
※2023年9月1日よりメニュー廃止</t>
    <rPh sb="0" eb="2">
      <t>テイアツ</t>
    </rPh>
    <rPh sb="2" eb="5">
      <t>コウフカ</t>
    </rPh>
    <rPh sb="5" eb="7">
      <t>ケイヤク</t>
    </rPh>
    <phoneticPr fontId="4"/>
  </si>
  <si>
    <t>電化厨房住宅契約
※2023年10月1日より割引に対する特別措置を廃止</t>
    <rPh sb="0" eb="2">
      <t>デンカ</t>
    </rPh>
    <rPh sb="2" eb="4">
      <t>チュウボウ</t>
    </rPh>
    <rPh sb="4" eb="6">
      <t>ジュウタク</t>
    </rPh>
    <rPh sb="6" eb="8">
      <t>ケイヤク</t>
    </rPh>
    <phoneticPr fontId="4"/>
  </si>
  <si>
    <t>農業用低圧季節別時間帯別電力</t>
    <phoneticPr fontId="4"/>
  </si>
  <si>
    <t>小容量氷蓄熱式
空調システム割引額</t>
    <phoneticPr fontId="4"/>
  </si>
  <si>
    <t>口座振替割引
※2023年10月1日より割引に対する特別措置を廃止</t>
    <rPh sb="0" eb="2">
      <t>コウザ</t>
    </rPh>
    <rPh sb="2" eb="4">
      <t>フリカエ</t>
    </rPh>
    <rPh sb="4" eb="6">
      <t>ワリビキ</t>
    </rPh>
    <rPh sb="20" eb="22">
      <t>ワリビキ</t>
    </rPh>
    <rPh sb="23" eb="24">
      <t>タイ</t>
    </rPh>
    <rPh sb="26" eb="28">
      <t>トクベツ</t>
    </rPh>
    <rPh sb="28" eb="30">
      <t>ソチ</t>
    </rPh>
    <rPh sb="31" eb="33">
      <t>ハイシ</t>
    </rPh>
    <phoneticPr fontId="4"/>
  </si>
  <si>
    <t>低圧高負荷契約</t>
    <rPh sb="0" eb="2">
      <t>テイアツ</t>
    </rPh>
    <rPh sb="2" eb="5">
      <t>コウフカ</t>
    </rPh>
    <rPh sb="5" eb="7">
      <t>ケイヤク</t>
    </rPh>
    <phoneticPr fontId="4"/>
  </si>
  <si>
    <t>一括前払契約
※2023年6月1日より新規加入不可
※2023年9月1日より深夜電力Aに適用される本メニュー廃止</t>
    <rPh sb="0" eb="2">
      <t>イッカツ</t>
    </rPh>
    <rPh sb="2" eb="4">
      <t>マエバラ</t>
    </rPh>
    <rPh sb="4" eb="6">
      <t>ケイヤク</t>
    </rPh>
    <rPh sb="38" eb="40">
      <t>シンヤ</t>
    </rPh>
    <rPh sb="40" eb="42">
      <t>デンリョク</t>
    </rPh>
    <rPh sb="44" eb="46">
      <t>テキヨウ</t>
    </rPh>
    <rPh sb="49" eb="50">
      <t>ホン</t>
    </rPh>
    <phoneticPr fontId="4"/>
  </si>
  <si>
    <t>ピーク時間調整割引額</t>
    <rPh sb="3" eb="5">
      <t>ジカン</t>
    </rPh>
    <rPh sb="5" eb="7">
      <t>チョウセイ</t>
    </rPh>
    <rPh sb="7" eb="10">
      <t>ワリビキガク</t>
    </rPh>
    <phoneticPr fontId="4"/>
  </si>
  <si>
    <t>２契約につき</t>
    <rPh sb="1" eb="3">
      <t>ケイヤク</t>
    </rPh>
    <phoneticPr fontId="4"/>
  </si>
  <si>
    <t>旧単価(円)</t>
    <rPh sb="0" eb="1">
      <t>キュウ</t>
    </rPh>
    <rPh sb="1" eb="3">
      <t>タンカ</t>
    </rPh>
    <rPh sb="4" eb="5">
      <t>エン</t>
    </rPh>
    <phoneticPr fontId="4"/>
  </si>
  <si>
    <t>新単価(円)</t>
    <rPh sb="0" eb="1">
      <t>シン</t>
    </rPh>
    <rPh sb="1" eb="3">
      <t>タンカ</t>
    </rPh>
    <rPh sb="4" eb="5">
      <t>エン</t>
    </rPh>
    <phoneticPr fontId="4"/>
  </si>
  <si>
    <t>単価差(円)</t>
    <rPh sb="0" eb="2">
      <t>タンカ</t>
    </rPh>
    <rPh sb="2" eb="3">
      <t>サ</t>
    </rPh>
    <rPh sb="4" eb="5">
      <t>エン</t>
    </rPh>
    <phoneticPr fontId="4"/>
  </si>
  <si>
    <t>時間帯別電灯
［夜間８時間型］
※2023年9月1日より新規加入不可</t>
    <phoneticPr fontId="4"/>
  </si>
  <si>
    <t>時間帯別電灯
［夜得プラン］
※2023年9月1日よりメニュー廃止</t>
    <phoneticPr fontId="4"/>
  </si>
  <si>
    <t>曜 日 別 電 灯
［１型］
※2023年9月1日よりメニュー廃止</t>
    <rPh sb="12" eb="13">
      <t>ガタ</t>
    </rPh>
    <phoneticPr fontId="4"/>
  </si>
  <si>
    <t>低圧後負荷契約
※2024年10月1日より力率割引・割増を廃止</t>
    <rPh sb="0" eb="2">
      <t>テイアツ</t>
    </rPh>
    <rPh sb="2" eb="5">
      <t>コウフカ</t>
    </rPh>
    <rPh sb="5" eb="7">
      <t>ケイヤク</t>
    </rPh>
    <rPh sb="21" eb="23">
      <t>リキリツ</t>
    </rPh>
    <rPh sb="26" eb="27">
      <t>ワ</t>
    </rPh>
    <rPh sb="27" eb="28">
      <t>マ</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</si>
  <si>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28"/>
        <color theme="1"/>
        <rFont val="Meiryo UI"/>
        <family val="3"/>
        <charset val="128"/>
      </rPr>
      <t>新規単価（2023年６月1日から）
及び
新規単価（2023年７月1日から）</t>
    </r>
    <rPh sb="0" eb="2">
      <t>リトウ</t>
    </rPh>
    <rPh sb="2" eb="3">
      <t>トウ</t>
    </rPh>
    <rPh sb="3" eb="5">
      <t>キョウキュウ</t>
    </rPh>
    <rPh sb="5" eb="7">
      <t>ヤッカン</t>
    </rPh>
    <rPh sb="8" eb="11">
      <t>テイアツヨウ</t>
    </rPh>
    <rPh sb="17" eb="19">
      <t>デンキ</t>
    </rPh>
    <rPh sb="19" eb="21">
      <t>リョウキン</t>
    </rPh>
    <rPh sb="25" eb="27">
      <t>タンカ</t>
    </rPh>
    <rPh sb="27" eb="28">
      <t>ヒョウ</t>
    </rPh>
    <rPh sb="29" eb="31">
      <t>シンキ</t>
    </rPh>
    <rPh sb="31" eb="33">
      <t>タンカ</t>
    </rPh>
    <rPh sb="38" eb="39">
      <t>ネン</t>
    </rPh>
    <rPh sb="40" eb="41">
      <t>ガツ</t>
    </rPh>
    <rPh sb="42" eb="43">
      <t>ニチ</t>
    </rPh>
    <rPh sb="47" eb="48">
      <t>オヨ</t>
    </rPh>
    <phoneticPr fontId="4"/>
  </si>
  <si>
    <t>低圧電力
※2024年10月1日より力率割引・割増を廃止</t>
    <rPh sb="0" eb="2">
      <t>テイアツ</t>
    </rPh>
    <rPh sb="2" eb="4">
      <t>デンリョク</t>
    </rPh>
    <phoneticPr fontId="4"/>
  </si>
  <si>
    <t>2023年4月1日より廃止</t>
    <rPh sb="4" eb="5">
      <t>ネン</t>
    </rPh>
    <rPh sb="6" eb="7">
      <t>ガツ</t>
    </rPh>
    <rPh sb="8" eb="9">
      <t>ニチ</t>
    </rPh>
    <rPh sb="11" eb="13">
      <t>ハイシ</t>
    </rPh>
    <phoneticPr fontId="4"/>
  </si>
  <si>
    <t>時間帯別電灯
［朝得プラン］
※2023年9月1日よりメニュー廃止</t>
    <rPh sb="8" eb="9">
      <t>アサ</t>
    </rPh>
    <rPh sb="9" eb="10">
      <t>トク</t>
    </rPh>
    <phoneticPr fontId="4"/>
  </si>
  <si>
    <t>時間帯別電灯
［夜間１０時間型］
※2023年9月1日より新規加入不可</t>
    <phoneticPr fontId="4"/>
  </si>
  <si>
    <t>深夜電力Ａ
※2023年9月1日より新規加入不可</t>
    <rPh sb="0" eb="2">
      <t>シンヤ</t>
    </rPh>
    <rPh sb="2" eb="4">
      <t>デンリョク</t>
    </rPh>
    <phoneticPr fontId="4"/>
  </si>
  <si>
    <t>曜 日 別 電 灯
［２型］
※2023年9月1日よりメニュー廃止</t>
    <rPh sb="12" eb="13">
      <t>ガタ</t>
    </rPh>
    <phoneticPr fontId="4"/>
  </si>
  <si>
    <t>深夜電力Ｂ
※2023年9月1日より新規加入不可</t>
    <rPh sb="0" eb="2">
      <t>シンヤ</t>
    </rPh>
    <rPh sb="2" eb="4">
      <t>デンリョク</t>
    </rPh>
    <rPh sb="22" eb="24">
      <t>フカ</t>
    </rPh>
    <phoneticPr fontId="4"/>
  </si>
  <si>
    <t>時間帯別電灯
［半日お得プラン］
※2023年9月1日よりメニュー廃止</t>
    <rPh sb="8" eb="10">
      <t>ハンニチ</t>
    </rPh>
    <rPh sb="11" eb="12">
      <t>トク</t>
    </rPh>
    <phoneticPr fontId="4"/>
  </si>
  <si>
    <t>第二深夜電力
※新規加入不可</t>
    <rPh sb="0" eb="2">
      <t>ダイニ</t>
    </rPh>
    <rPh sb="2" eb="4">
      <t>シンヤ</t>
    </rPh>
    <rPh sb="4" eb="6">
      <t>デンリョク</t>
    </rPh>
    <rPh sb="10" eb="12">
      <t>カニュウ</t>
    </rPh>
    <rPh sb="12" eb="14">
      <t>フカ</t>
    </rPh>
    <phoneticPr fontId="4"/>
  </si>
  <si>
    <t>農事用電力
※2024年10月1日より力率割引・割増を廃止</t>
    <rPh sb="0" eb="2">
      <t>ノウジ</t>
    </rPh>
    <rPh sb="2" eb="3">
      <t>ヨウ</t>
    </rPh>
    <rPh sb="3" eb="5">
      <t>デンリョク</t>
    </rPh>
    <phoneticPr fontId="4"/>
  </si>
  <si>
    <t xml:space="preserve"> 農業用季節別
時間帯別電力
［農業用季時別］
※2023年9月1日よりメニュー廃止</t>
    <rPh sb="1" eb="4">
      <t>ノウギョウヨウ</t>
    </rPh>
    <rPh sb="13" eb="14">
      <t>リョク</t>
    </rPh>
    <rPh sb="16" eb="19">
      <t>ノウギョウヨウ</t>
    </rPh>
    <rPh sb="19" eb="22">
      <t>キジベツ</t>
    </rPh>
    <phoneticPr fontId="4"/>
  </si>
  <si>
    <t>東京電力パワーグリッド株式会社
2023年5月22日</t>
    <rPh sb="0" eb="2">
      <t>トウキョウ</t>
    </rPh>
    <rPh sb="2" eb="4">
      <t>デンリョク</t>
    </rPh>
    <rPh sb="11" eb="13">
      <t>カブシキ</t>
    </rPh>
    <rPh sb="13" eb="15">
      <t>カイシャ</t>
    </rPh>
    <rPh sb="20" eb="21">
      <t>ネン</t>
    </rPh>
    <rPh sb="22" eb="23">
      <t>ガツ</t>
    </rPh>
    <rPh sb="25" eb="26">
      <t>ニチ</t>
    </rPh>
    <phoneticPr fontId="4"/>
  </si>
  <si>
    <t>電化厨房住宅契約
※2024年10月1日より割引に対する特別措置を廃止</t>
    <rPh sb="0" eb="2">
      <t>デンカ</t>
    </rPh>
    <rPh sb="2" eb="4">
      <t>チュウボウ</t>
    </rPh>
    <rPh sb="4" eb="6">
      <t>ジュウタク</t>
    </rPh>
    <rPh sb="6" eb="8">
      <t>ケイヤク</t>
    </rPh>
    <phoneticPr fontId="4"/>
  </si>
  <si>
    <t>融雪用電力
※2023年9月1日よりメニュー廃止</t>
    <rPh sb="0" eb="2">
      <t>ユウセツ</t>
    </rPh>
    <rPh sb="2" eb="3">
      <t>ヨウ</t>
    </rPh>
    <rPh sb="3" eb="5">
      <t>デンリョク</t>
    </rPh>
    <phoneticPr fontId="4"/>
  </si>
  <si>
    <t>口座振替割引
※2024年10月1日より割引に対する特別措置を廃止</t>
    <rPh sb="0" eb="2">
      <t>コウザ</t>
    </rPh>
    <rPh sb="2" eb="4">
      <t>フリカエ</t>
    </rPh>
    <rPh sb="4" eb="6">
      <t>ワリビキ</t>
    </rPh>
    <rPh sb="20" eb="22">
      <t>ワリビキ</t>
    </rPh>
    <rPh sb="23" eb="24">
      <t>タイ</t>
    </rPh>
    <rPh sb="26" eb="28">
      <t>トクベツ</t>
    </rPh>
    <rPh sb="28" eb="30">
      <t>ソチ</t>
    </rPh>
    <rPh sb="31" eb="33">
      <t>ハイシ</t>
    </rPh>
    <phoneticPr fontId="4"/>
  </si>
  <si>
    <t>緑の箇所はダミーの数値となります（2304の数値を伸ばしてあります）</t>
    <rPh sb="0" eb="1">
      <t>ミドリ</t>
    </rPh>
    <rPh sb="2" eb="4">
      <t>カショ</t>
    </rPh>
    <rPh sb="9" eb="11">
      <t>スウチ</t>
    </rPh>
    <rPh sb="22" eb="24">
      <t>スウチ</t>
    </rPh>
    <rPh sb="25" eb="26">
      <t>ノ</t>
    </rPh>
    <phoneticPr fontId="4"/>
  </si>
  <si>
    <t>対象年月日</t>
    <rPh sb="0" eb="2">
      <t>タイショウ</t>
    </rPh>
    <rPh sb="2" eb="5">
      <t>ネンガッピ</t>
    </rPh>
    <phoneticPr fontId="4"/>
  </si>
  <si>
    <t>再生可能エネルギー発電促進賦課金単価（従量制）</t>
    <rPh sb="0" eb="2">
      <t>サイセイ</t>
    </rPh>
    <rPh sb="2" eb="4">
      <t>カノウ</t>
    </rPh>
    <rPh sb="9" eb="11">
      <t>ハツデン</t>
    </rPh>
    <rPh sb="11" eb="13">
      <t>ソクシン</t>
    </rPh>
    <rPh sb="13" eb="16">
      <t>フカキン</t>
    </rPh>
    <rPh sb="16" eb="18">
      <t>タンカ</t>
    </rPh>
    <rPh sb="19" eb="22">
      <t>ジュウリョウセイ</t>
    </rPh>
    <phoneticPr fontId="4"/>
  </si>
  <si>
    <t>燃料費調整価格（激変緩和措置価格）</t>
    <rPh sb="0" eb="3">
      <t>ネンリョウヒ</t>
    </rPh>
    <rPh sb="3" eb="5">
      <t>チョウセイ</t>
    </rPh>
    <rPh sb="5" eb="7">
      <t>カカク</t>
    </rPh>
    <rPh sb="8" eb="10">
      <t>ゲキヘン</t>
    </rPh>
    <rPh sb="10" eb="12">
      <t>カンワ</t>
    </rPh>
    <rPh sb="12" eb="14">
      <t>ソチ</t>
    </rPh>
    <rPh sb="14" eb="16">
      <t>カカク</t>
    </rPh>
    <phoneticPr fontId="4"/>
  </si>
  <si>
    <t>燃料費調整価格（上限なし）</t>
    <rPh sb="0" eb="3">
      <t>ネンリョウヒ</t>
    </rPh>
    <rPh sb="3" eb="5">
      <t>チョウセイ</t>
    </rPh>
    <rPh sb="5" eb="7">
      <t>カカク</t>
    </rPh>
    <rPh sb="8" eb="10">
      <t>ジョウゲン</t>
    </rPh>
    <phoneticPr fontId="4"/>
  </si>
  <si>
    <t>燃料費調整価格（従量制：低圧）</t>
    <rPh sb="0" eb="3">
      <t>ネンリョウヒ</t>
    </rPh>
    <rPh sb="3" eb="5">
      <t>チョウセイ</t>
    </rPh>
    <rPh sb="5" eb="7">
      <t>カカク</t>
    </rPh>
    <rPh sb="8" eb="11">
      <t>ジュウリョウセイ</t>
    </rPh>
    <rPh sb="12" eb="14">
      <t>テイアツ</t>
    </rPh>
    <phoneticPr fontId="4"/>
  </si>
  <si>
    <t>定額電灯・
公衆街路灯A</t>
    <rPh sb="0" eb="2">
      <t>テイガク</t>
    </rPh>
    <rPh sb="2" eb="4">
      <t>デントウ</t>
    </rPh>
    <rPh sb="6" eb="8">
      <t>コウシュウ</t>
    </rPh>
    <rPh sb="8" eb="11">
      <t>ガイロトウ</t>
    </rPh>
    <phoneticPr fontId="4"/>
  </si>
  <si>
    <t>単位</t>
  </si>
  <si>
    <t>円／kWh</t>
  </si>
  <si>
    <t>適用</t>
  </si>
  <si>
    <t>2020年5月分～</t>
  </si>
  <si>
    <t>契約電力0.5ｋW・1日につき</t>
    <rPh sb="0" eb="2">
      <t>ケイヤク</t>
    </rPh>
    <rPh sb="2" eb="4">
      <t>デンリョク</t>
    </rPh>
    <rPh sb="11" eb="12">
      <t>ニチ</t>
    </rPh>
    <phoneticPr fontId="4"/>
  </si>
  <si>
    <t>契約電力1ｋW・1日につき</t>
    <rPh sb="0" eb="2">
      <t>ケイヤク</t>
    </rPh>
    <rPh sb="2" eb="4">
      <t>デンリョク</t>
    </rPh>
    <rPh sb="9" eb="10">
      <t>ニチ</t>
    </rPh>
    <phoneticPr fontId="4"/>
  </si>
  <si>
    <t>期間</t>
  </si>
  <si>
    <t>2021年4月分まで</t>
  </si>
  <si>
    <t>2021年5月分～</t>
  </si>
  <si>
    <t>2022年4月分まで</t>
  </si>
  <si>
    <t>対象年月</t>
    <phoneticPr fontId="4"/>
  </si>
  <si>
    <t>税率</t>
    <rPh sb="0" eb="2">
      <t>ゼイリツ</t>
    </rPh>
    <phoneticPr fontId="4"/>
  </si>
  <si>
    <t>符号</t>
    <phoneticPr fontId="4"/>
  </si>
  <si>
    <t>低圧</t>
  </si>
  <si>
    <t>-</t>
  </si>
  <si>
    <t>n2306</t>
  </si>
  <si>
    <t>月分</t>
    <rPh sb="0" eb="1">
      <t>ツキ</t>
    </rPh>
    <rPh sb="1" eb="2">
      <t>ブン</t>
    </rPh>
    <phoneticPr fontId="4"/>
  </si>
  <si>
    <t>100Wごと</t>
    <phoneticPr fontId="4"/>
  </si>
  <si>
    <t>100VAまで</t>
    <phoneticPr fontId="4"/>
  </si>
  <si>
    <t>100VAごと</t>
    <phoneticPr fontId="4"/>
  </si>
  <si>
    <t>2023/03/31迄</t>
    <rPh sb="10" eb="11">
      <t>マデ</t>
    </rPh>
    <phoneticPr fontId="4"/>
  </si>
  <si>
    <t>×</t>
    <phoneticPr fontId="4"/>
  </si>
  <si>
    <t>＋</t>
    <phoneticPr fontId="4"/>
  </si>
  <si>
    <t>燃調</t>
    <rPh sb="0" eb="2">
      <t>ネンチョウ</t>
    </rPh>
    <phoneticPr fontId="4"/>
  </si>
  <si>
    <t>再エネ</t>
    <rPh sb="0" eb="1">
      <t>サイ</t>
    </rPh>
    <phoneticPr fontId="4"/>
  </si>
  <si>
    <t>2023/04/30迄</t>
    <rPh sb="10" eb="11">
      <t>マデ</t>
    </rPh>
    <phoneticPr fontId="4"/>
  </si>
  <si>
    <t>2023/06/01見直前</t>
    <rPh sb="10" eb="12">
      <t>ミナオ</t>
    </rPh>
    <rPh sb="12" eb="13">
      <t>マエ</t>
    </rPh>
    <phoneticPr fontId="4"/>
  </si>
  <si>
    <t>内：激変緩和額</t>
    <rPh sb="0" eb="1">
      <t>ウチ</t>
    </rPh>
    <rPh sb="2" eb="4">
      <t>ゲキヘン</t>
    </rPh>
    <rPh sb="4" eb="6">
      <t>カンワ</t>
    </rPh>
    <rPh sb="6" eb="7">
      <t>ガク</t>
    </rPh>
    <phoneticPr fontId="4"/>
  </si>
  <si>
    <t>2023/06/01見直後</t>
    <rPh sb="10" eb="11">
      <t>ケン</t>
    </rPh>
    <rPh sb="11" eb="12">
      <t>チョク</t>
    </rPh>
    <rPh sb="12" eb="13">
      <t>ゴ</t>
    </rPh>
    <phoneticPr fontId="4"/>
  </si>
  <si>
    <t>機器</t>
    <rPh sb="0" eb="2">
      <t>キキ</t>
    </rPh>
    <phoneticPr fontId="4"/>
  </si>
  <si>
    <t>=</t>
    <phoneticPr fontId="4"/>
  </si>
  <si>
    <t>前提
賦課金</t>
    <rPh sb="0" eb="2">
      <t>ゼンテイ</t>
    </rPh>
    <rPh sb="3" eb="6">
      <t>フカキン</t>
    </rPh>
    <phoneticPr fontId="4"/>
  </si>
  <si>
    <t>前提
燃調</t>
    <rPh sb="0" eb="2">
      <t>ゼンテイ</t>
    </rPh>
    <rPh sb="3" eb="5">
      <t>ネンチョウ</t>
    </rPh>
    <phoneticPr fontId="4"/>
  </si>
  <si>
    <t>前提
燃調
(激変緩和)</t>
    <rPh sb="0" eb="2">
      <t>ゼンテイ</t>
    </rPh>
    <rPh sb="3" eb="5">
      <t>ネンチョウ</t>
    </rPh>
    <rPh sb="7" eb="9">
      <t>ゲキヘン</t>
    </rPh>
    <rPh sb="9" eb="11">
      <t>カンワ</t>
    </rPh>
    <phoneticPr fontId="4"/>
  </si>
  <si>
    <t>最低
月額料金</t>
    <rPh sb="0" eb="2">
      <t>サイテイ</t>
    </rPh>
    <rPh sb="3" eb="5">
      <t>ゲツガク</t>
    </rPh>
    <rPh sb="5" eb="7">
      <t>リョウキン</t>
    </rPh>
    <phoneticPr fontId="4"/>
  </si>
  <si>
    <t>基本料金
（1kVA）</t>
    <rPh sb="0" eb="2">
      <t>キホン</t>
    </rPh>
    <rPh sb="2" eb="4">
      <t>リョウキン</t>
    </rPh>
    <phoneticPr fontId="4"/>
  </si>
  <si>
    <t>電力量料金</t>
    <rPh sb="0" eb="3">
      <t>デンリョクリョウ</t>
    </rPh>
    <rPh sb="3" eb="5">
      <t>リョウキン</t>
    </rPh>
    <phoneticPr fontId="4"/>
  </si>
  <si>
    <t>燃料費調整額</t>
    <rPh sb="0" eb="3">
      <t>ネンリョウヒ</t>
    </rPh>
    <rPh sb="3" eb="6">
      <t>チョウセイガク</t>
    </rPh>
    <phoneticPr fontId="4"/>
  </si>
  <si>
    <t>燃料費調整額
激変緩和
再掲</t>
    <rPh sb="0" eb="3">
      <t>ネンリョウヒ</t>
    </rPh>
    <rPh sb="3" eb="6">
      <t>チョウセイガク</t>
    </rPh>
    <rPh sb="7" eb="9">
      <t>ゲキヘン</t>
    </rPh>
    <rPh sb="9" eb="11">
      <t>カンワ</t>
    </rPh>
    <rPh sb="12" eb="14">
      <t>サイケイ</t>
    </rPh>
    <phoneticPr fontId="4"/>
  </si>
  <si>
    <t>再生可能
エネルギー
賦課金</t>
    <rPh sb="0" eb="2">
      <t>サイセイ</t>
    </rPh>
    <rPh sb="2" eb="4">
      <t>カノウ</t>
    </rPh>
    <rPh sb="11" eb="14">
      <t>フカキン</t>
    </rPh>
    <phoneticPr fontId="4"/>
  </si>
  <si>
    <t>【</t>
    <phoneticPr fontId="4"/>
  </si>
  <si>
    <t>】+</t>
    <phoneticPr fontId="4"/>
  </si>
  <si>
    <t>円未満切り捨て</t>
    <rPh sb="0" eb="1">
      <t>エン</t>
    </rPh>
    <rPh sb="1" eb="3">
      <t>ミマン</t>
    </rPh>
    <rPh sb="3" eb="4">
      <t>キ</t>
    </rPh>
    <rPh sb="5" eb="6">
      <t>ス</t>
    </rPh>
    <phoneticPr fontId="4"/>
  </si>
  <si>
    <t>端数そのまま</t>
    <rPh sb="0" eb="2">
      <t>ハスウ</t>
    </rPh>
    <phoneticPr fontId="4"/>
  </si>
  <si>
    <t>円未満切り捨て</t>
    <rPh sb="0" eb="3">
      <t>エンミマン</t>
    </rPh>
    <rPh sb="3" eb="4">
      <t>キ</t>
    </rPh>
    <rPh sb="5" eb="6">
      <t>ス</t>
    </rPh>
    <phoneticPr fontId="4"/>
  </si>
  <si>
    <t>電気料金</t>
    <rPh sb="0" eb="2">
      <t>デンキ</t>
    </rPh>
    <rPh sb="2" eb="4">
      <t>リョウキン</t>
    </rPh>
    <phoneticPr fontId="4"/>
  </si>
  <si>
    <t>基本料金</t>
    <phoneticPr fontId="4"/>
  </si>
  <si>
    <t>使用量</t>
    <rPh sb="0" eb="3">
      <t>シヨウリョウ</t>
    </rPh>
    <phoneticPr fontId="4"/>
  </si>
  <si>
    <t>＝</t>
    <phoneticPr fontId="4"/>
  </si>
  <si>
    <t>廃案となった単価</t>
    <rPh sb="0" eb="2">
      <t>ハイアン</t>
    </rPh>
    <rPh sb="6" eb="8">
      <t>タンカ</t>
    </rPh>
    <phoneticPr fontId="4"/>
  </si>
  <si>
    <t>低圧後負荷契約
※2023年10月1日より力率割引・割増を廃止</t>
    <rPh sb="0" eb="2">
      <t>テイアツ</t>
    </rPh>
    <rPh sb="2" eb="5">
      <t>コウフカ</t>
    </rPh>
    <rPh sb="5" eb="7">
      <t>ケイヤク</t>
    </rPh>
    <rPh sb="21" eb="23">
      <t>リキリツ</t>
    </rPh>
    <rPh sb="26" eb="27">
      <t>ワ</t>
    </rPh>
    <rPh sb="27" eb="28">
      <t>マ</t>
    </rPh>
    <phoneticPr fontId="4"/>
  </si>
  <si>
    <r>
      <rPr>
        <sz val="28"/>
        <color theme="1"/>
        <rFont val="Meiryo UI"/>
        <family val="3"/>
        <charset val="128"/>
      </rPr>
      <t>離島等供給約款［低圧用］における</t>
    </r>
    <r>
      <rPr>
        <sz val="48"/>
        <color theme="1"/>
        <rFont val="Meiryo UI"/>
        <family val="3"/>
        <charset val="128"/>
      </rPr>
      <t xml:space="preserve">
</t>
    </r>
    <r>
      <rPr>
        <sz val="65"/>
        <color theme="1"/>
        <rFont val="Meiryo UI"/>
        <family val="3"/>
        <charset val="128"/>
      </rPr>
      <t>電気料金メニュー単価表</t>
    </r>
    <r>
      <rPr>
        <sz val="48"/>
        <color theme="1"/>
        <rFont val="Meiryo UI"/>
        <family val="3"/>
        <charset val="128"/>
      </rPr>
      <t xml:space="preserve">
</t>
    </r>
    <r>
      <rPr>
        <sz val="16"/>
        <color theme="1"/>
        <rFont val="Meiryo UI"/>
        <family val="3"/>
        <charset val="128"/>
      </rPr>
      <t>（一部抜粋）</t>
    </r>
    <r>
      <rPr>
        <sz val="28"/>
        <color theme="1"/>
        <rFont val="Meiryo UI"/>
        <family val="3"/>
        <charset val="128"/>
      </rPr>
      <t xml:space="preserve">
新規単価（2023年６月1日から）</t>
    </r>
    <rPh sb="0" eb="2">
      <t>リトウ</t>
    </rPh>
    <rPh sb="2" eb="3">
      <t>トウ</t>
    </rPh>
    <rPh sb="3" eb="5">
      <t>キョウキュウ</t>
    </rPh>
    <rPh sb="5" eb="7">
      <t>ヤッカン</t>
    </rPh>
    <rPh sb="8" eb="11">
      <t>テイアツヨウ</t>
    </rPh>
    <rPh sb="17" eb="19">
      <t>デンキ</t>
    </rPh>
    <rPh sb="19" eb="21">
      <t>リョウキン</t>
    </rPh>
    <rPh sb="25" eb="27">
      <t>タンカ</t>
    </rPh>
    <rPh sb="27" eb="28">
      <t>ヒョウ</t>
    </rPh>
    <rPh sb="30" eb="32">
      <t>イチブ</t>
    </rPh>
    <rPh sb="32" eb="34">
      <t>バッスイ</t>
    </rPh>
    <rPh sb="36" eb="38">
      <t>シンキ</t>
    </rPh>
    <rPh sb="38" eb="40">
      <t>タンカ</t>
    </rPh>
    <rPh sb="45" eb="46">
      <t>ネン</t>
    </rPh>
    <rPh sb="47" eb="48">
      <t>ガツ</t>
    </rPh>
    <rPh sb="49" eb="50">
      <t>ニチ</t>
    </rPh>
    <phoneticPr fontId="4"/>
  </si>
  <si>
    <t>低圧電力
※2023年10月1日より力率割引・割増を廃止</t>
    <rPh sb="0" eb="2">
      <t>テイアツ</t>
    </rPh>
    <rPh sb="2" eb="4">
      <t>デンリョク</t>
    </rPh>
    <phoneticPr fontId="4"/>
  </si>
  <si>
    <t>農事用電力
※2023年10月1日より力率割引・割増を廃止</t>
    <rPh sb="0" eb="2">
      <t>ノウジ</t>
    </rPh>
    <rPh sb="2" eb="3">
      <t>ヨウ</t>
    </rPh>
    <rPh sb="3" eb="5">
      <t>デンリョク</t>
    </rPh>
    <phoneticPr fontId="4"/>
  </si>
  <si>
    <t>廃止済</t>
    <rPh sb="0" eb="2">
      <t>ハイシ</t>
    </rPh>
    <rPh sb="2" eb="3">
      <t>ズ</t>
    </rPh>
    <phoneticPr fontId="4"/>
  </si>
  <si>
    <t>低圧蓄熱調整契約
[低圧後負荷契約の場合]
※2023年9月1日よりメニュー廃止</t>
    <rPh sb="0" eb="2">
      <t>テイアツ</t>
    </rPh>
    <rPh sb="2" eb="4">
      <t>チクネツ</t>
    </rPh>
    <rPh sb="4" eb="6">
      <t>チョウセイ</t>
    </rPh>
    <rPh sb="6" eb="8">
      <t>ケイヤク</t>
    </rPh>
    <rPh sb="10" eb="12">
      <t>テイアツ</t>
    </rPh>
    <rPh sb="12" eb="15">
      <t>コウフカ</t>
    </rPh>
    <rPh sb="15" eb="17">
      <t>ケイヤク</t>
    </rPh>
    <rPh sb="18" eb="20">
      <t>バアイ</t>
    </rPh>
    <phoneticPr fontId="4"/>
  </si>
  <si>
    <t>【葉書タイプ】</t>
    <phoneticPr fontId="4"/>
  </si>
  <si>
    <t>情報をご確認ください。</t>
    <phoneticPr fontId="4"/>
  </si>
  <si>
    <t>【電気料金集約内訳表タイプ】</t>
    <rPh sb="1" eb="3">
      <t>デンキ</t>
    </rPh>
    <rPh sb="3" eb="5">
      <t>リョウキン</t>
    </rPh>
    <rPh sb="5" eb="7">
      <t>シュウヤク</t>
    </rPh>
    <rPh sb="7" eb="9">
      <t>ウチワケ</t>
    </rPh>
    <rPh sb="9" eb="10">
      <t>ヒョウ</t>
    </rPh>
    <phoneticPr fontId="5"/>
  </si>
  <si>
    <t>激変緩和</t>
    <rPh sb="0" eb="2">
      <t>ゲキヘン</t>
    </rPh>
    <rPh sb="2" eb="4">
      <t>カンワ</t>
    </rPh>
    <phoneticPr fontId="4"/>
  </si>
  <si>
    <t>　街路灯Aのいずれかで試算ください。</t>
    <phoneticPr fontId="4"/>
  </si>
  <si>
    <t>試算は，以下の順にお進みください。</t>
    <rPh sb="0" eb="2">
      <t>シサン</t>
    </rPh>
    <rPh sb="4" eb="6">
      <t>イカ</t>
    </rPh>
    <rPh sb="7" eb="8">
      <t>ジュン</t>
    </rPh>
    <rPh sb="10" eb="11">
      <t>スス</t>
    </rPh>
    <phoneticPr fontId="5"/>
  </si>
  <si>
    <t>・「電気料金集約内訳表」等の試算に必要となる箇所を紹介しております。</t>
    <rPh sb="2" eb="4">
      <t>デンキ</t>
    </rPh>
    <rPh sb="4" eb="6">
      <t>リョウキン</t>
    </rPh>
    <rPh sb="6" eb="8">
      <t>シュウヤク</t>
    </rPh>
    <rPh sb="8" eb="10">
      <t>ウチワケ</t>
    </rPh>
    <rPh sb="10" eb="11">
      <t>ヒョウ</t>
    </rPh>
    <rPh sb="12" eb="13">
      <t>トウ</t>
    </rPh>
    <rPh sb="14" eb="16">
      <t>シサン</t>
    </rPh>
    <rPh sb="17" eb="19">
      <t>ヒツヨウ</t>
    </rPh>
    <rPh sb="22" eb="24">
      <t>カショ</t>
    </rPh>
    <rPh sb="25" eb="27">
      <t>ショウカイ</t>
    </rPh>
    <phoneticPr fontId="5"/>
  </si>
  <si>
    <t>・ 「試算諸元入力」でご入力いただいた情報をもとに試算結果が表示されます。</t>
    <rPh sb="3" eb="5">
      <t>シサン</t>
    </rPh>
    <rPh sb="5" eb="7">
      <t>ショゲン</t>
    </rPh>
    <rPh sb="7" eb="9">
      <t>ニュウリョク</t>
    </rPh>
    <rPh sb="12" eb="14">
      <t>ニュウリョク</t>
    </rPh>
    <rPh sb="19" eb="21">
      <t>ジョウホウ</t>
    </rPh>
    <rPh sb="25" eb="27">
      <t>シサン</t>
    </rPh>
    <rPh sb="27" eb="29">
      <t>ケッカ</t>
    </rPh>
    <phoneticPr fontId="5"/>
  </si>
  <si>
    <t>以下，「電気料金等領収証」・「振込票」・「電気料金集約内訳表」をご準備いただき，①～④のとおり試算に必要な</t>
    <rPh sb="4" eb="6">
      <t>デンキ</t>
    </rPh>
    <rPh sb="6" eb="8">
      <t>リョウキン</t>
    </rPh>
    <rPh sb="8" eb="9">
      <t>トウ</t>
    </rPh>
    <rPh sb="9" eb="12">
      <t>リョウシュウショウ</t>
    </rPh>
    <rPh sb="15" eb="17">
      <t>フリコミ</t>
    </rPh>
    <rPh sb="17" eb="18">
      <t>ヒョウ</t>
    </rPh>
    <phoneticPr fontId="5"/>
  </si>
  <si>
    <t>①契約種別，②契約容量，③ご使用量（公衆街路灯Bのみ），④使用機器（定額電灯・公衆街路灯A）</t>
    <rPh sb="1" eb="3">
      <t>ケイヤク</t>
    </rPh>
    <rPh sb="3" eb="5">
      <t>シュベツ</t>
    </rPh>
    <rPh sb="14" eb="16">
      <t>シヨウ</t>
    </rPh>
    <rPh sb="16" eb="17">
      <t>リョウ</t>
    </rPh>
    <rPh sb="18" eb="23">
      <t>コウシュウガイロトウ</t>
    </rPh>
    <rPh sb="29" eb="31">
      <t>シヨウ</t>
    </rPh>
    <rPh sb="31" eb="33">
      <t>キキ</t>
    </rPh>
    <rPh sb="34" eb="38">
      <t>テイガクデントウ</t>
    </rPh>
    <rPh sb="39" eb="44">
      <t>コウシュウガイロトウ</t>
    </rPh>
    <phoneticPr fontId="32"/>
  </si>
  <si>
    <t>　　記載されます。</t>
    <phoneticPr fontId="4"/>
  </si>
  <si>
    <t>【振込票タイプ】</t>
    <rPh sb="1" eb="3">
      <t>フリコミ</t>
    </rPh>
    <rPh sb="3" eb="4">
      <t>ヒョウ</t>
    </rPh>
    <phoneticPr fontId="4"/>
  </si>
  <si>
    <t>※　公衆街路灯Bは「電気料金集約内訳表」からは判別できませんので，「電気ご使用量のお知らせ」をご確認ください。</t>
    <rPh sb="2" eb="7">
      <t>コウシュウガイロトウ</t>
    </rPh>
    <rPh sb="10" eb="14">
      <t>デンキリョウキン</t>
    </rPh>
    <rPh sb="14" eb="16">
      <t>シュウヤク</t>
    </rPh>
    <rPh sb="16" eb="19">
      <t>ウチワケヒョウ</t>
    </rPh>
    <rPh sb="23" eb="25">
      <t>ハンベツ</t>
    </rPh>
    <rPh sb="34" eb="36">
      <t>デンキ</t>
    </rPh>
    <rPh sb="37" eb="40">
      <t>シヨウリョウ</t>
    </rPh>
    <rPh sb="42" eb="43">
      <t>シ</t>
    </rPh>
    <rPh sb="48" eb="50">
      <t>カクニン</t>
    </rPh>
    <phoneticPr fontId="4"/>
  </si>
  <si>
    <t>　　用機器の合計が掲載されています。</t>
    <phoneticPr fontId="4"/>
  </si>
  <si>
    <t>●「電気料金集約内訳表」では定額制（定額電灯・公衆街路灯A）のみが試算の対象となります。</t>
    <rPh sb="14" eb="17">
      <t>テイガクセイ</t>
    </rPh>
    <rPh sb="18" eb="20">
      <t>テイガク</t>
    </rPh>
    <rPh sb="20" eb="22">
      <t>デントウ</t>
    </rPh>
    <rPh sb="23" eb="25">
      <t>コウシュウ</t>
    </rPh>
    <rPh sb="25" eb="28">
      <t>ガイロトウ</t>
    </rPh>
    <rPh sb="33" eb="35">
      <t>シサン</t>
    </rPh>
    <rPh sb="36" eb="38">
      <t>タイショウ</t>
    </rPh>
    <phoneticPr fontId="4"/>
  </si>
  <si>
    <t>　　　おります。</t>
    <phoneticPr fontId="4"/>
  </si>
  <si>
    <t>※3 　本試算に使用する赤枠内の各単価については，2023年6月分の電気料金に適用される燃料費調整単価を基準（固定値）として試算して</t>
    <phoneticPr fontId="4"/>
  </si>
  <si>
    <t>　　単価】のとおり。</t>
    <phoneticPr fontId="4"/>
  </si>
  <si>
    <t>本試算は，お客さまの過去月のご使用量等から試算した参考値であり，今後のお客さまの電気のご使用状況，燃料費調整単価の変動に</t>
    <rPh sb="18" eb="19">
      <t>トウ</t>
    </rPh>
    <phoneticPr fontId="4"/>
  </si>
  <si>
    <t>電気料金総額 ※４ ※5</t>
    <rPh sb="0" eb="2">
      <t>デンキ</t>
    </rPh>
    <rPh sb="2" eb="4">
      <t>リョウキン</t>
    </rPh>
    <rPh sb="4" eb="6">
      <t>ソウガク</t>
    </rPh>
    <phoneticPr fontId="4"/>
  </si>
  <si>
    <t>定額電灯</t>
  </si>
  <si>
    <t>（従量電灯Ｂ・従量電灯Ｃ・電化上手・ピークシフト・低圧電力につきましては，試算表１をご活用ください。）</t>
    <rPh sb="37" eb="39">
      <t>シサン</t>
    </rPh>
    <rPh sb="39" eb="40">
      <t>ヒョウ</t>
    </rPh>
    <rPh sb="43" eb="45">
      <t>カツヨウ</t>
    </rPh>
    <phoneticPr fontId="4"/>
  </si>
  <si>
    <t>●「電気料金集約内訳表」では定額電灯・公衆街路灯Aのそれぞれの契約口数を判別できないため，定額電灯または公衆</t>
    <rPh sb="14" eb="18">
      <t>テイガクデントウ</t>
    </rPh>
    <rPh sb="19" eb="24">
      <t>コウシュウガイロトウ</t>
    </rPh>
    <rPh sb="31" eb="33">
      <t>ケイヤク</t>
    </rPh>
    <rPh sb="33" eb="35">
      <t>クチカズ</t>
    </rPh>
    <rPh sb="36" eb="38">
      <t>ハンベツ</t>
    </rPh>
    <rPh sb="45" eb="49">
      <t>テイガクデントウ</t>
    </rPh>
    <rPh sb="52" eb="54">
      <t>コウシュウ</t>
    </rPh>
    <phoneticPr fontId="4"/>
  </si>
  <si>
    <t>※　定額制契約（定額電灯・公衆街路灯Ａ）の場合，需要家口数は１枚につき１口となります。また，④について使用機器情報が</t>
    <rPh sb="2" eb="5">
      <t>テイガクセイ</t>
    </rPh>
    <rPh sb="5" eb="7">
      <t>ケイヤク</t>
    </rPh>
    <rPh sb="8" eb="10">
      <t>テイガク</t>
    </rPh>
    <rPh sb="10" eb="12">
      <t>デントウ</t>
    </rPh>
    <rPh sb="21" eb="23">
      <t>バアイ</t>
    </rPh>
    <rPh sb="24" eb="27">
      <t>ジュヨウカ</t>
    </rPh>
    <rPh sb="27" eb="28">
      <t>クチ</t>
    </rPh>
    <rPh sb="28" eb="29">
      <t>スウ</t>
    </rPh>
    <rPh sb="31" eb="32">
      <t>マイ</t>
    </rPh>
    <rPh sb="36" eb="37">
      <t>クチ</t>
    </rPh>
    <phoneticPr fontId="4"/>
  </si>
  <si>
    <t>※　定額制契約（定額電灯・公衆街路灯Ａ）の場合，需要家口数は１行につき１口となります。また，上記集計に，口数や各使</t>
    <rPh sb="2" eb="5">
      <t>テイガクセイ</t>
    </rPh>
    <rPh sb="5" eb="7">
      <t>ケイヤク</t>
    </rPh>
    <rPh sb="8" eb="10">
      <t>テイガク</t>
    </rPh>
    <rPh sb="10" eb="12">
      <t>デントウ</t>
    </rPh>
    <rPh sb="21" eb="23">
      <t>バアイ</t>
    </rPh>
    <rPh sb="24" eb="27">
      <t>ジュヨウカ</t>
    </rPh>
    <rPh sb="27" eb="28">
      <t>クチ</t>
    </rPh>
    <rPh sb="28" eb="29">
      <t>スウ</t>
    </rPh>
    <rPh sb="31" eb="32">
      <t>ギョウ</t>
    </rPh>
    <rPh sb="36" eb="37">
      <t>クチ</t>
    </rPh>
    <phoneticPr fontId="4"/>
  </si>
  <si>
    <t>複数のご契約種別を連続して試算される場合は，①・②・③・④に入力した</t>
    <phoneticPr fontId="4"/>
  </si>
  <si>
    <t>項目を全て削除したうえで，改めて，必要な全項目をご選択・ご入力下さい。</t>
    <phoneticPr fontId="4"/>
  </si>
  <si>
    <t>　　2023年2月から10月分の従量制契約の電気料金に対しては，国による電気・ガス価格激変緩和対策により，燃料費調整額による値引き</t>
    <rPh sb="16" eb="19">
      <t>ジュウリョウセイ</t>
    </rPh>
    <rPh sb="19" eb="21">
      <t>ケイヤク</t>
    </rPh>
    <phoneticPr fontId="4"/>
  </si>
  <si>
    <t>　　単価（2月分～9月分は7.0円/kWh，10月分は3.5円/kWhいずれも（税込））が適用されております。</t>
    <phoneticPr fontId="4"/>
  </si>
  <si>
    <t>　　本試算に係る定額制契約の同様の単価については，下表【試算に利用する，燃料費調整単価および再生可能エネルギー発電促進賦課金</t>
    <phoneticPr fontId="4"/>
  </si>
  <si>
    <t>【燃料費調整単価および再生可能エネルギー発電促進賦課金単価】</t>
    <rPh sb="1" eb="4">
      <t>ネンリョウヒ</t>
    </rPh>
    <rPh sb="4" eb="6">
      <t>チョウセイ</t>
    </rPh>
    <rPh sb="6" eb="8">
      <t>タンカ</t>
    </rPh>
    <rPh sb="11" eb="13">
      <t>サイセイ</t>
    </rPh>
    <rPh sb="13" eb="15">
      <t>カノウ</t>
    </rPh>
    <rPh sb="20" eb="22">
      <t>ハツデン</t>
    </rPh>
    <rPh sb="22" eb="24">
      <t>ソクシン</t>
    </rPh>
    <rPh sb="24" eb="27">
      <t>フカキン</t>
    </rPh>
    <rPh sb="27" eb="29">
      <t>タンカ</t>
    </rPh>
    <phoneticPr fontId="4"/>
  </si>
  <si>
    <t>　　（「定額電灯」をお選びいただくと，試算結果の電気料金総額は現在のご契約種別より高くなるため，影響額の参考としてご覧ください）</t>
    <phoneticPr fontId="4"/>
  </si>
  <si>
    <t>※　定額制で契約種別が判別できない場合には「定額電灯」をお選びいただくと，</t>
    <rPh sb="2" eb="5">
      <t>テイガクセイ</t>
    </rPh>
    <rPh sb="6" eb="8">
      <t>ケイヤク</t>
    </rPh>
    <rPh sb="8" eb="10">
      <t>シュベツ</t>
    </rPh>
    <rPh sb="11" eb="13">
      <t>ハンベツ</t>
    </rPh>
    <rPh sb="17" eb="19">
      <t>バアイ</t>
    </rPh>
    <rPh sb="22" eb="24">
      <t>テイガク</t>
    </rPh>
    <rPh sb="24" eb="26">
      <t>デントウ</t>
    </rPh>
    <rPh sb="29" eb="30">
      <t>エラ</t>
    </rPh>
    <phoneticPr fontId="4"/>
  </si>
  <si>
    <t>　　（「定額電灯」をお選びいただくと，試算結果の電気料金総額は現在の</t>
    <phoneticPr fontId="4"/>
  </si>
  <si>
    <t>　　　ご契約種別より高くなるため，影響額の参考としてご覧ください）</t>
    <phoneticPr fontId="4"/>
  </si>
  <si>
    <t>（「定額電灯」をお選びいただくと，試算結果の電気料金総額は現在のご契約種別より高くなるため，影響額の参考としてご覧ください）</t>
    <phoneticPr fontId="4"/>
  </si>
  <si>
    <t>※　ご契約種別が表示されませんので，定額制で契約種別が判別できない場合には「定額電灯」をお選びいただくと，影響額を試算いただけます。</t>
    <rPh sb="3" eb="5">
      <t>ケイヤク</t>
    </rPh>
    <rPh sb="5" eb="7">
      <t>シュベツ</t>
    </rPh>
    <rPh sb="8" eb="10">
      <t>ヒョウジ</t>
    </rPh>
    <rPh sb="18" eb="21">
      <t>テイガクセイ</t>
    </rPh>
    <rPh sb="22" eb="24">
      <t>ケイヤク</t>
    </rPh>
    <rPh sb="24" eb="26">
      <t>シュベツ</t>
    </rPh>
    <rPh sb="27" eb="29">
      <t>ハンベツ</t>
    </rPh>
    <rPh sb="33" eb="35">
      <t>バアイ</t>
    </rPh>
    <rPh sb="38" eb="40">
      <t>テイガク</t>
    </rPh>
    <rPh sb="40" eb="42">
      <t>デントウ</t>
    </rPh>
    <rPh sb="45" eb="46">
      <t>エラ</t>
    </rPh>
    <rPh sb="53" eb="55">
      <t>エイキョウ</t>
    </rPh>
    <rPh sb="55" eb="56">
      <t>ガク</t>
    </rPh>
    <rPh sb="57" eb="59">
      <t>シサン</t>
    </rPh>
    <phoneticPr fontId="4"/>
  </si>
  <si>
    <t>　　影響額を試算いただけます。</t>
    <phoneticPr fontId="4"/>
  </si>
  <si>
    <t>※5　定額制で契約種別が判別できない場合には「定額電灯」をお選びいただくと，影響額を試算いただけます。</t>
    <phoneticPr fontId="4"/>
  </si>
  <si>
    <t>　（従量電灯B・従量電灯C・電化上手・ピークシフト・低圧電力は試算表１をご活用ください。）</t>
    <rPh sb="2" eb="4">
      <t>ジュウリョウ</t>
    </rPh>
    <rPh sb="4" eb="6">
      <t>デントウ</t>
    </rPh>
    <rPh sb="8" eb="10">
      <t>ジュウリョウ</t>
    </rPh>
    <rPh sb="10" eb="12">
      <t>デントウ</t>
    </rPh>
    <rPh sb="14" eb="16">
      <t>デンカ</t>
    </rPh>
    <rPh sb="16" eb="18">
      <t>ジョウズ</t>
    </rPh>
    <rPh sb="26" eb="30">
      <t>テイアツデンリョク</t>
    </rPh>
    <rPh sb="31" eb="33">
      <t>シサン</t>
    </rPh>
    <rPh sb="33" eb="34">
      <t>ヒョウ</t>
    </rPh>
    <rPh sb="37" eb="39">
      <t>カツヨウ</t>
    </rPh>
    <phoneticPr fontId="4"/>
  </si>
  <si>
    <t>　なお，電化上手・ピークシフトは料金の見直しを実施する2023年7月分の電気料金の諸元（燃料費調整額，再生可能</t>
    <rPh sb="16" eb="18">
      <t>リョウキン</t>
    </rPh>
    <rPh sb="41" eb="43">
      <t>ショゲン</t>
    </rPh>
    <phoneticPr fontId="4"/>
  </si>
  <si>
    <t>　エネルギー発電促進賦課金を含む）を適用しております。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</si>
</sst>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Red]\-#,##0.00\ "/>
    <numFmt numFmtId="178" formatCode="#,##0.00_);[Red]\(#,##0.00\)"/>
    <numFmt numFmtId="179" formatCode="#,##0.000_);[Red]\(#,##0.000\)"/>
    <numFmt numFmtId="180" formatCode="0.00_);[Red]\(0.00\)"/>
  </numFmts>
  <fonts count="34"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2"/>
      <color theme="1"/>
      <name val="游ゴシック"/>
      <family val="3"/>
      <charset val="128"/>
    </font>
    <font>
      <b/>
      <sz val="12"/>
      <name val="游ゴシック"/>
      <family val="3"/>
      <charset val="128"/>
    </font>
    <font>
      <sz val="12"/>
      <color rgb="FFFF0000"/>
      <name val="游ゴシック"/>
      <family val="3"/>
      <charset val="128"/>
    </font>
    <font>
      <b/>
      <sz val="11"/>
      <color theme="1"/>
      <name val="游ゴシック"/>
      <family val="3"/>
      <charset val="128"/>
    </font>
    <font>
      <sz val="8"/>
      <color theme="1"/>
      <name val="游ゴシック"/>
      <family val="3"/>
      <charset val="128"/>
    </font>
    <font>
      <sz val="16"/>
      <color theme="1"/>
      <name val="游ゴシック"/>
      <family val="3"/>
      <charset val="128"/>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u/>
      <sz val="11"/>
      <color theme="10"/>
      <name val="游ゴシック"/>
      <family val="2"/>
      <charset val="128"/>
      <scheme val="minor"/>
    </font>
    <font>
      <sz val="10"/>
      <color theme="1"/>
      <name val="游ゴシック"/>
      <family val="3"/>
      <charset val="128"/>
    </font>
    <font>
      <sz val="11"/>
      <name val="游ゴシック"/>
      <family val="3"/>
      <charset val="128"/>
    </font>
    <font>
      <sz val="11"/>
      <name val="游ゴシック"/>
      <family val="3"/>
      <charset val="128"/>
      <scheme val="minor"/>
    </font>
    <font>
      <sz val="16"/>
      <color theme="1"/>
      <name val="游ゴシック"/>
      <family val="3"/>
      <charset val="128"/>
      <scheme val="minor"/>
    </font>
    <font>
      <sz val="16"/>
      <color theme="1"/>
      <name val="Meiryo UI"/>
      <family val="3"/>
      <charset val="128"/>
    </font>
    <font>
      <sz val="28"/>
      <color theme="1"/>
      <name val="Meiryo UI"/>
      <family val="3"/>
      <charset val="128"/>
    </font>
    <font>
      <sz val="48"/>
      <color theme="1"/>
      <name val="Meiryo UI"/>
      <family val="3"/>
      <charset val="128"/>
    </font>
    <font>
      <sz val="65"/>
      <color theme="1"/>
      <name val="Meiryo UI"/>
      <family val="3"/>
      <charset val="128"/>
    </font>
    <font>
      <sz val="26"/>
      <color theme="1"/>
      <name val="Meiryo UI"/>
      <family val="3"/>
      <charset val="128"/>
    </font>
    <font>
      <sz val="11"/>
      <color rgb="FF0000FF"/>
      <name val="游ゴシック"/>
      <family val="2"/>
      <charset val="128"/>
      <scheme val="minor"/>
    </font>
    <font>
      <sz val="11"/>
      <color rgb="FF0066FF"/>
      <name val="游ゴシック"/>
      <family val="3"/>
      <charset val="128"/>
      <scheme val="minor"/>
    </font>
    <font>
      <b/>
      <sz val="11"/>
      <color rgb="FF333333"/>
      <name val="メイリオ"/>
      <family val="3"/>
      <charset val="128"/>
    </font>
    <font>
      <sz val="9"/>
      <color rgb="FF0066FF"/>
      <name val="游ゴシック"/>
      <family val="3"/>
      <charset val="128"/>
      <scheme val="minor"/>
    </font>
    <font>
      <sz val="11"/>
      <color rgb="FF333333"/>
      <name val="メイリオ"/>
      <family val="3"/>
      <charset val="128"/>
    </font>
    <font>
      <sz val="11"/>
      <name val="游ゴシック"/>
      <family val="2"/>
      <charset val="128"/>
      <scheme val="minor"/>
    </font>
    <font>
      <sz val="11"/>
      <color rgb="FF0000FF"/>
      <name val="游ゴシック"/>
      <family val="3"/>
      <charset val="128"/>
      <scheme val="minor"/>
    </font>
    <font>
      <sz val="6"/>
      <name val="ＭＳ Ｐゴシック"/>
      <family val="3"/>
      <charset val="128"/>
    </font>
    <font>
      <b/>
      <sz val="12"/>
      <color theme="1"/>
      <name val="游ゴシック"/>
      <family val="3"/>
      <charset val="128"/>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E8E8E8"/>
        <bgColor indexed="64"/>
      </patternFill>
    </fill>
    <fill>
      <patternFill patternType="solid">
        <fgColor rgb="FFF5F3F3"/>
        <bgColor indexed="64"/>
      </patternFill>
    </fill>
    <fill>
      <patternFill patternType="solid">
        <fgColor rgb="FFFFFFFF"/>
        <bgColor indexed="64"/>
      </patternFill>
    </fill>
    <fill>
      <patternFill patternType="solid">
        <fgColor theme="9"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rgb="FF646565"/>
      </left>
      <right/>
      <top style="medium">
        <color rgb="FF646565"/>
      </top>
      <bottom style="medium">
        <color rgb="FFBFBFBF"/>
      </bottom>
      <diagonal/>
    </border>
    <border>
      <left/>
      <right style="medium">
        <color rgb="FFBFBFBF"/>
      </right>
      <top style="medium">
        <color rgb="FF646565"/>
      </top>
      <bottom style="medium">
        <color rgb="FFBFBFBF"/>
      </bottom>
      <diagonal/>
    </border>
    <border>
      <left/>
      <right style="medium">
        <color rgb="FFBFBFBF"/>
      </right>
      <top style="medium">
        <color rgb="FF646565"/>
      </top>
      <bottom/>
      <diagonal/>
    </border>
    <border>
      <left style="medium">
        <color rgb="FF646565"/>
      </left>
      <right style="medium">
        <color rgb="FFBFBFBF"/>
      </right>
      <top style="medium">
        <color rgb="FFBFBFBF"/>
      </top>
      <bottom/>
      <diagonal/>
    </border>
    <border>
      <left/>
      <right style="medium">
        <color rgb="FFBFBFBF"/>
      </right>
      <top style="mediumDashed">
        <color rgb="FFBFBFBF"/>
      </top>
      <bottom/>
      <diagonal/>
    </border>
    <border>
      <left style="medium">
        <color rgb="FFBFBFBF"/>
      </left>
      <right style="medium">
        <color rgb="FFBFBFBF"/>
      </right>
      <top style="mediumDashed">
        <color rgb="FFBFBFBF"/>
      </top>
      <bottom/>
      <diagonal/>
    </border>
    <border>
      <left style="medium">
        <color rgb="FF646565"/>
      </left>
      <right style="medium">
        <color rgb="FFBFBFBF"/>
      </right>
      <top/>
      <bottom/>
      <diagonal/>
    </border>
    <border>
      <left/>
      <right style="medium">
        <color rgb="FFBFBFBF"/>
      </right>
      <top/>
      <bottom/>
      <diagonal/>
    </border>
    <border>
      <left style="medium">
        <color rgb="FFBFBFBF"/>
      </left>
      <right style="medium">
        <color rgb="FFBFBFBF"/>
      </right>
      <top/>
      <bottom style="mediumDashed">
        <color rgb="FFBFBFBF"/>
      </bottom>
      <diagonal/>
    </border>
    <border>
      <left style="medium">
        <color rgb="FF646565"/>
      </left>
      <right style="medium">
        <color rgb="FFBFBFBF"/>
      </right>
      <top/>
      <bottom style="medium">
        <color rgb="FF646565"/>
      </bottom>
      <diagonal/>
    </border>
    <border>
      <left/>
      <right style="medium">
        <color rgb="FFBFBFBF"/>
      </right>
      <top/>
      <bottom style="medium">
        <color rgb="FF646565"/>
      </bottom>
      <diagonal/>
    </border>
    <border>
      <left style="medium">
        <color rgb="FFBFBFBF"/>
      </left>
      <right style="medium">
        <color rgb="FFBFBFBF"/>
      </right>
      <top/>
      <bottom style="medium">
        <color rgb="FF646565"/>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0" borderId="0">
      <alignment vertical="center"/>
    </xf>
  </cellStyleXfs>
  <cellXfs count="393">
    <xf numFmtId="0" fontId="0" fillId="0" borderId="0" xfId="0">
      <alignment vertical="center"/>
    </xf>
    <xf numFmtId="0" fontId="3" fillId="0" borderId="0" xfId="0" applyFont="1" applyFill="1" applyBorder="1">
      <alignment vertical="center"/>
    </xf>
    <xf numFmtId="0" fontId="0" fillId="2" borderId="0" xfId="0" applyFill="1">
      <alignment vertical="center"/>
    </xf>
    <xf numFmtId="0" fontId="0" fillId="0" borderId="0" xfId="0" applyFill="1">
      <alignment vertical="center"/>
    </xf>
    <xf numFmtId="0" fontId="0" fillId="0" borderId="0" xfId="0" applyFill="1" applyBorder="1">
      <alignment vertical="center"/>
    </xf>
    <xf numFmtId="0" fontId="3" fillId="0" borderId="0" xfId="0" applyFont="1" applyFill="1" applyBorder="1" applyAlignment="1" applyProtection="1">
      <alignment horizontal="center" vertical="center"/>
      <protection hidden="1"/>
    </xf>
    <xf numFmtId="38" fontId="3" fillId="0" borderId="0" xfId="1" applyFont="1" applyFill="1" applyBorder="1" applyAlignment="1" applyProtection="1">
      <alignment vertical="center"/>
      <protection hidden="1"/>
    </xf>
    <xf numFmtId="0" fontId="18" fillId="0" borderId="0" xfId="0" applyFont="1" applyAlignment="1">
      <alignment vertical="center"/>
    </xf>
    <xf numFmtId="38" fontId="3" fillId="0" borderId="0" xfId="0" applyNumberFormat="1" applyFont="1" applyFill="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0" fontId="19" fillId="0" borderId="0" xfId="0" applyFont="1">
      <alignment vertical="center"/>
    </xf>
    <xf numFmtId="57" fontId="19" fillId="0" borderId="11" xfId="0" applyNumberFormat="1" applyFont="1" applyBorder="1" applyAlignment="1">
      <alignment horizontal="center" vertical="center"/>
    </xf>
    <xf numFmtId="57" fontId="19" fillId="0" borderId="0" xfId="0" applyNumberFormat="1" applyFont="1">
      <alignment vertical="center"/>
    </xf>
    <xf numFmtId="0" fontId="19" fillId="0" borderId="11" xfId="0" applyFont="1" applyBorder="1" applyAlignment="1">
      <alignment vertical="center" wrapText="1"/>
    </xf>
    <xf numFmtId="178" fontId="19" fillId="0" borderId="11" xfId="0" applyNumberFormat="1" applyFont="1" applyBorder="1">
      <alignment vertical="center"/>
    </xf>
    <xf numFmtId="0" fontId="19" fillId="0" borderId="11" xfId="0" applyFont="1" applyBorder="1" applyAlignment="1">
      <alignment horizontal="left" vertical="center" wrapText="1"/>
    </xf>
    <xf numFmtId="178" fontId="19" fillId="0" borderId="0" xfId="0" applyNumberFormat="1" applyFont="1">
      <alignment vertical="center"/>
    </xf>
    <xf numFmtId="0" fontId="19" fillId="0" borderId="25" xfId="0" applyFont="1" applyBorder="1" applyAlignment="1">
      <alignment horizontal="center" vertical="center" wrapText="1"/>
    </xf>
    <xf numFmtId="0" fontId="19" fillId="0" borderId="25" xfId="0" applyFont="1" applyBorder="1" applyAlignment="1">
      <alignment vertical="center" wrapText="1"/>
    </xf>
    <xf numFmtId="178" fontId="19" fillId="0" borderId="25" xfId="0" applyNumberFormat="1" applyFont="1" applyBorder="1">
      <alignment vertical="center"/>
    </xf>
    <xf numFmtId="0" fontId="19" fillId="0" borderId="25" xfId="0" applyFont="1" applyBorder="1" applyAlignment="1">
      <alignment horizontal="left" vertical="center" wrapText="1"/>
    </xf>
    <xf numFmtId="0" fontId="19" fillId="0" borderId="26" xfId="0" applyFont="1" applyBorder="1" applyAlignment="1">
      <alignment horizontal="center" vertical="center" wrapText="1"/>
    </xf>
    <xf numFmtId="0" fontId="19" fillId="0" borderId="26" xfId="0" applyFont="1" applyBorder="1" applyAlignment="1">
      <alignment vertical="center" wrapText="1"/>
    </xf>
    <xf numFmtId="178" fontId="19" fillId="0" borderId="26" xfId="0" applyNumberFormat="1" applyFont="1" applyBorder="1">
      <alignment vertical="center"/>
    </xf>
    <xf numFmtId="0" fontId="19" fillId="0" borderId="26" xfId="0" applyFont="1" applyBorder="1" applyAlignment="1">
      <alignment horizontal="left" vertical="center" wrapText="1"/>
    </xf>
    <xf numFmtId="0" fontId="19" fillId="0" borderId="27" xfId="0" applyFont="1" applyBorder="1" applyAlignment="1">
      <alignment horizontal="center" vertical="center" wrapText="1"/>
    </xf>
    <xf numFmtId="0" fontId="19" fillId="0" borderId="27" xfId="0" applyFont="1" applyBorder="1" applyAlignment="1">
      <alignment vertical="center" wrapText="1"/>
    </xf>
    <xf numFmtId="178" fontId="19" fillId="0" borderId="27" xfId="0" applyNumberFormat="1" applyFont="1" applyBorder="1">
      <alignment vertical="center"/>
    </xf>
    <xf numFmtId="0" fontId="19" fillId="0" borderId="27" xfId="0" applyFont="1" applyBorder="1" applyAlignment="1">
      <alignment horizontal="left" vertical="center" wrapText="1"/>
    </xf>
    <xf numFmtId="0" fontId="19" fillId="0" borderId="11" xfId="0" applyFont="1" applyBorder="1" applyAlignment="1">
      <alignment horizontal="center" vertical="center" textRotation="255" shrinkToFit="1"/>
    </xf>
    <xf numFmtId="178" fontId="19" fillId="0" borderId="11" xfId="0" applyNumberFormat="1" applyFont="1" applyBorder="1" applyAlignment="1">
      <alignment vertical="center" wrapText="1"/>
    </xf>
    <xf numFmtId="0" fontId="19" fillId="0" borderId="28" xfId="0" applyFont="1" applyBorder="1" applyAlignment="1">
      <alignment horizontal="left" vertical="center" wrapText="1"/>
    </xf>
    <xf numFmtId="0" fontId="19" fillId="0" borderId="11" xfId="0" applyFont="1" applyBorder="1" applyAlignment="1">
      <alignment horizontal="left" vertical="center" shrinkToFit="1"/>
    </xf>
    <xf numFmtId="9" fontId="19" fillId="0" borderId="11" xfId="2" applyNumberFormat="1" applyFont="1" applyBorder="1">
      <alignment vertical="center"/>
    </xf>
    <xf numFmtId="0" fontId="19" fillId="0" borderId="11" xfId="0" applyFont="1" applyBorder="1" applyAlignment="1">
      <alignment horizontal="center" vertical="center"/>
    </xf>
    <xf numFmtId="178" fontId="19" fillId="0" borderId="0" xfId="0" applyNumberFormat="1" applyFont="1" applyBorder="1">
      <alignment vertical="center"/>
    </xf>
    <xf numFmtId="0" fontId="19" fillId="0" borderId="0" xfId="0" applyFont="1" applyAlignment="1">
      <alignment vertical="center" wrapText="1"/>
    </xf>
    <xf numFmtId="0" fontId="19" fillId="0" borderId="0" xfId="0" applyFont="1" applyAlignment="1">
      <alignment horizontal="center" vertical="center"/>
    </xf>
    <xf numFmtId="179" fontId="19" fillId="0" borderId="11" xfId="0" applyNumberFormat="1" applyFont="1" applyBorder="1">
      <alignment vertical="center"/>
    </xf>
    <xf numFmtId="0" fontId="19" fillId="0" borderId="0" xfId="0" applyFont="1" applyAlignment="1">
      <alignment horizontal="center" vertical="center" textRotation="255"/>
    </xf>
    <xf numFmtId="178" fontId="19" fillId="0" borderId="11" xfId="0" applyNumberFormat="1" applyFont="1" applyBorder="1" applyAlignment="1">
      <alignment horizontal="right" vertical="center"/>
    </xf>
    <xf numFmtId="178" fontId="19" fillId="0" borderId="25" xfId="0" applyNumberFormat="1" applyFont="1" applyBorder="1" applyAlignment="1">
      <alignment horizontal="right" vertical="center"/>
    </xf>
    <xf numFmtId="178" fontId="19" fillId="0" borderId="26" xfId="0" applyNumberFormat="1" applyFont="1" applyBorder="1" applyAlignment="1">
      <alignment horizontal="right" vertical="center"/>
    </xf>
    <xf numFmtId="178" fontId="19" fillId="0" borderId="27" xfId="0" applyNumberFormat="1" applyFont="1" applyBorder="1" applyAlignment="1">
      <alignment horizontal="right" vertical="center"/>
    </xf>
    <xf numFmtId="178" fontId="19" fillId="0" borderId="0" xfId="0" applyNumberFormat="1" applyFont="1" applyFill="1">
      <alignment vertical="center"/>
    </xf>
    <xf numFmtId="0" fontId="19" fillId="0" borderId="0" xfId="0" applyFont="1" applyFill="1" applyAlignment="1">
      <alignment vertical="center" wrapText="1"/>
    </xf>
    <xf numFmtId="57" fontId="19" fillId="0" borderId="11" xfId="0" applyNumberFormat="1" applyFont="1" applyFill="1" applyBorder="1" applyAlignment="1">
      <alignment horizontal="center" vertical="center"/>
    </xf>
    <xf numFmtId="178" fontId="19" fillId="0" borderId="11" xfId="0" applyNumberFormat="1" applyFont="1" applyFill="1" applyBorder="1">
      <alignment vertical="center"/>
    </xf>
    <xf numFmtId="178" fontId="19" fillId="7" borderId="11" xfId="0" applyNumberFormat="1" applyFont="1" applyFill="1" applyBorder="1">
      <alignment vertical="center"/>
    </xf>
    <xf numFmtId="178" fontId="19" fillId="8" borderId="11" xfId="0" applyNumberFormat="1" applyFont="1" applyFill="1" applyBorder="1">
      <alignment vertical="center"/>
    </xf>
    <xf numFmtId="178" fontId="19" fillId="0" borderId="11" xfId="0" applyNumberFormat="1" applyFont="1" applyFill="1" applyBorder="1" applyAlignment="1">
      <alignment horizontal="right" vertical="center"/>
    </xf>
    <xf numFmtId="178" fontId="19" fillId="8" borderId="11" xfId="0" applyNumberFormat="1" applyFont="1" applyFill="1" applyBorder="1" applyAlignment="1">
      <alignment horizontal="right" vertical="center"/>
    </xf>
    <xf numFmtId="178" fontId="19" fillId="0" borderId="25" xfId="0" applyNumberFormat="1" applyFont="1" applyFill="1" applyBorder="1">
      <alignment vertical="center"/>
    </xf>
    <xf numFmtId="178" fontId="19" fillId="8" borderId="25" xfId="0" applyNumberFormat="1" applyFont="1" applyFill="1" applyBorder="1">
      <alignment vertical="center"/>
    </xf>
    <xf numFmtId="178" fontId="19" fillId="0" borderId="25" xfId="0" applyNumberFormat="1" applyFont="1" applyFill="1" applyBorder="1" applyAlignment="1">
      <alignment horizontal="right" vertical="center"/>
    </xf>
    <xf numFmtId="178" fontId="19" fillId="8" borderId="25" xfId="0" applyNumberFormat="1" applyFont="1" applyFill="1" applyBorder="1" applyAlignment="1">
      <alignment horizontal="right" vertical="center"/>
    </xf>
    <xf numFmtId="178" fontId="19" fillId="0" borderId="26" xfId="0" applyNumberFormat="1" applyFont="1" applyFill="1" applyBorder="1">
      <alignment vertical="center"/>
    </xf>
    <xf numFmtId="178" fontId="19" fillId="8" borderId="26" xfId="0" applyNumberFormat="1" applyFont="1" applyFill="1" applyBorder="1">
      <alignment vertical="center"/>
    </xf>
    <xf numFmtId="178" fontId="19" fillId="0" borderId="26" xfId="0" applyNumberFormat="1" applyFont="1" applyFill="1" applyBorder="1" applyAlignment="1">
      <alignment horizontal="right" vertical="center"/>
    </xf>
    <xf numFmtId="178" fontId="19" fillId="8" borderId="26" xfId="0" applyNumberFormat="1" applyFont="1" applyFill="1" applyBorder="1" applyAlignment="1">
      <alignment horizontal="right" vertical="center"/>
    </xf>
    <xf numFmtId="178" fontId="19" fillId="0" borderId="27" xfId="0" applyNumberFormat="1" applyFont="1" applyFill="1" applyBorder="1">
      <alignment vertical="center"/>
    </xf>
    <xf numFmtId="178" fontId="19" fillId="8" borderId="27" xfId="0" applyNumberFormat="1" applyFont="1" applyFill="1" applyBorder="1">
      <alignment vertical="center"/>
    </xf>
    <xf numFmtId="178" fontId="19" fillId="0" borderId="27" xfId="0" applyNumberFormat="1" applyFont="1" applyFill="1" applyBorder="1" applyAlignment="1">
      <alignment horizontal="right" vertical="center"/>
    </xf>
    <xf numFmtId="178" fontId="19" fillId="8" borderId="27" xfId="0" applyNumberFormat="1" applyFont="1" applyFill="1" applyBorder="1" applyAlignment="1">
      <alignment horizontal="right" vertical="center"/>
    </xf>
    <xf numFmtId="178" fontId="19" fillId="0" borderId="11" xfId="0" applyNumberFormat="1" applyFont="1" applyFill="1" applyBorder="1" applyAlignment="1">
      <alignment horizontal="right" vertical="center" wrapText="1"/>
    </xf>
    <xf numFmtId="178" fontId="19" fillId="0" borderId="11" xfId="0" applyNumberFormat="1" applyFont="1" applyBorder="1" applyAlignment="1">
      <alignment horizontal="right" vertical="center" wrapText="1"/>
    </xf>
    <xf numFmtId="178" fontId="19" fillId="0" borderId="11" xfId="0" applyNumberFormat="1" applyFont="1" applyFill="1" applyBorder="1" applyAlignment="1">
      <alignment vertical="center" wrapText="1"/>
    </xf>
    <xf numFmtId="178" fontId="19" fillId="7" borderId="11" xfId="0" applyNumberFormat="1" applyFont="1" applyFill="1" applyBorder="1" applyAlignment="1">
      <alignment vertical="center" wrapText="1"/>
    </xf>
    <xf numFmtId="9" fontId="19" fillId="0" borderId="11" xfId="2" applyNumberFormat="1" applyFont="1" applyFill="1" applyBorder="1">
      <alignment vertical="center"/>
    </xf>
    <xf numFmtId="9" fontId="19" fillId="8" borderId="11" xfId="2" applyNumberFormat="1" applyFont="1" applyFill="1" applyBorder="1">
      <alignment vertical="center"/>
    </xf>
    <xf numFmtId="9" fontId="19" fillId="0" borderId="11" xfId="2" applyFont="1" applyFill="1" applyBorder="1">
      <alignment vertical="center"/>
    </xf>
    <xf numFmtId="178" fontId="19" fillId="7" borderId="25" xfId="0" applyNumberFormat="1" applyFont="1" applyFill="1" applyBorder="1">
      <alignment vertical="center"/>
    </xf>
    <xf numFmtId="179" fontId="19" fillId="0" borderId="11" xfId="0" applyNumberFormat="1" applyFont="1" applyFill="1" applyBorder="1">
      <alignment vertical="center"/>
    </xf>
    <xf numFmtId="179" fontId="19" fillId="8" borderId="11" xfId="0" applyNumberFormat="1" applyFont="1" applyFill="1" applyBorder="1">
      <alignment vertical="center"/>
    </xf>
    <xf numFmtId="178" fontId="19" fillId="7" borderId="26" xfId="0" applyNumberFormat="1" applyFont="1" applyFill="1" applyBorder="1">
      <alignment vertical="center"/>
    </xf>
    <xf numFmtId="178" fontId="19" fillId="7" borderId="27" xfId="0" applyNumberFormat="1" applyFont="1" applyFill="1" applyBorder="1">
      <alignment vertical="center"/>
    </xf>
    <xf numFmtId="0" fontId="19" fillId="0" borderId="0" xfId="0" applyFont="1" applyFill="1">
      <alignment vertical="center"/>
    </xf>
    <xf numFmtId="0" fontId="25" fillId="0" borderId="0" xfId="0" applyFont="1">
      <alignment vertical="center"/>
    </xf>
    <xf numFmtId="0" fontId="26" fillId="0" borderId="11" xfId="0" applyFont="1" applyBorder="1" applyAlignment="1">
      <alignment horizontal="center" vertical="center" shrinkToFit="1"/>
    </xf>
    <xf numFmtId="0" fontId="26" fillId="0" borderId="11" xfId="0" applyFont="1" applyBorder="1" applyAlignment="1">
      <alignment horizontal="center" vertical="center" wrapText="1" shrinkToFit="1"/>
    </xf>
    <xf numFmtId="0" fontId="27" fillId="10" borderId="31" xfId="0" applyFont="1" applyFill="1" applyBorder="1" applyAlignment="1">
      <alignment horizontal="center" vertical="center" wrapText="1"/>
    </xf>
    <xf numFmtId="0" fontId="28" fillId="0" borderId="11" xfId="0" applyFont="1" applyBorder="1" applyAlignment="1">
      <alignment horizontal="center" vertical="center" shrinkToFit="1"/>
    </xf>
    <xf numFmtId="0" fontId="25" fillId="0" borderId="0" xfId="0" applyFont="1" applyAlignment="1">
      <alignment vertical="center"/>
    </xf>
    <xf numFmtId="0" fontId="27" fillId="9" borderId="32"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9" borderId="35" xfId="0" applyFont="1" applyFill="1" applyBorder="1" applyAlignment="1">
      <alignment horizontal="center" vertical="center" wrapText="1"/>
    </xf>
    <xf numFmtId="0" fontId="27" fillId="10" borderId="36" xfId="0" applyFont="1" applyFill="1" applyBorder="1" applyAlignment="1">
      <alignment horizontal="center" vertical="center" wrapText="1"/>
    </xf>
    <xf numFmtId="0" fontId="27" fillId="9" borderId="38"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5" fillId="0" borderId="11" xfId="0" applyFont="1" applyBorder="1">
      <alignment vertical="center"/>
    </xf>
    <xf numFmtId="2" fontId="18" fillId="0" borderId="11" xfId="0" applyNumberFormat="1" applyFont="1" applyBorder="1">
      <alignment vertical="center"/>
    </xf>
    <xf numFmtId="180" fontId="18" fillId="0" borderId="11" xfId="0" applyNumberFormat="1" applyFont="1" applyBorder="1">
      <alignment vertical="center"/>
    </xf>
    <xf numFmtId="178" fontId="30" fillId="0" borderId="11" xfId="0" applyNumberFormat="1" applyFont="1" applyBorder="1">
      <alignment vertical="center"/>
    </xf>
    <xf numFmtId="0" fontId="25" fillId="0" borderId="0" xfId="0" applyFont="1" applyAlignment="1">
      <alignment horizontal="center" vertical="center"/>
    </xf>
    <xf numFmtId="2" fontId="25" fillId="0" borderId="0" xfId="0" applyNumberFormat="1" applyFont="1">
      <alignment vertical="center"/>
    </xf>
    <xf numFmtId="177" fontId="25" fillId="0" borderId="0" xfId="0" applyNumberFormat="1" applyFont="1">
      <alignment vertical="center"/>
    </xf>
    <xf numFmtId="2" fontId="31" fillId="0" borderId="0" xfId="0" applyNumberFormat="1" applyFont="1">
      <alignment vertical="center"/>
    </xf>
    <xf numFmtId="177" fontId="31" fillId="0" borderId="0" xfId="0" applyNumberFormat="1" applyFont="1">
      <alignment vertical="center"/>
    </xf>
    <xf numFmtId="0" fontId="25" fillId="0" borderId="11" xfId="0" applyFont="1" applyFill="1" applyBorder="1">
      <alignment vertical="center"/>
    </xf>
    <xf numFmtId="2" fontId="18" fillId="0" borderId="11" xfId="0" applyNumberFormat="1" applyFont="1" applyFill="1" applyBorder="1">
      <alignment vertical="center"/>
    </xf>
    <xf numFmtId="180" fontId="18" fillId="0" borderId="11" xfId="0" applyNumberFormat="1" applyFont="1" applyFill="1" applyBorder="1">
      <alignment vertical="center"/>
    </xf>
    <xf numFmtId="178" fontId="30" fillId="0" borderId="11" xfId="0" applyNumberFormat="1" applyFont="1" applyFill="1" applyBorder="1">
      <alignment vertical="center"/>
    </xf>
    <xf numFmtId="0" fontId="25" fillId="0" borderId="0" xfId="0" applyFont="1" applyFill="1">
      <alignment vertical="center"/>
    </xf>
    <xf numFmtId="0" fontId="25" fillId="0" borderId="0" xfId="0" applyFont="1" applyFill="1" applyAlignment="1">
      <alignment horizontal="center" vertical="center"/>
    </xf>
    <xf numFmtId="2" fontId="31" fillId="0" borderId="0" xfId="0" applyNumberFormat="1" applyFont="1" applyFill="1">
      <alignment vertical="center"/>
    </xf>
    <xf numFmtId="177" fontId="31" fillId="0" borderId="0" xfId="0" applyNumberFormat="1" applyFont="1" applyFill="1">
      <alignment vertical="center"/>
    </xf>
    <xf numFmtId="0" fontId="25" fillId="12" borderId="11" xfId="0" applyFont="1" applyFill="1" applyBorder="1">
      <alignment vertical="center"/>
    </xf>
    <xf numFmtId="178" fontId="30" fillId="12" borderId="11" xfId="0" applyNumberFormat="1" applyFont="1" applyFill="1" applyBorder="1">
      <alignment vertical="center"/>
    </xf>
    <xf numFmtId="180" fontId="18" fillId="12" borderId="11" xfId="0" applyNumberFormat="1" applyFont="1" applyFill="1" applyBorder="1">
      <alignment vertical="center"/>
    </xf>
    <xf numFmtId="0" fontId="30" fillId="0" borderId="0" xfId="0" applyFont="1">
      <alignment vertical="center"/>
    </xf>
    <xf numFmtId="0" fontId="25" fillId="3" borderId="11" xfId="0" applyFont="1" applyFill="1" applyBorder="1">
      <alignment vertical="center"/>
    </xf>
    <xf numFmtId="0" fontId="0" fillId="0" borderId="0" xfId="0" applyAlignment="1">
      <alignment vertical="center"/>
    </xf>
    <xf numFmtId="0" fontId="0" fillId="0" borderId="0" xfId="0" applyBorder="1">
      <alignment vertical="center"/>
    </xf>
    <xf numFmtId="40" fontId="0" fillId="0" borderId="0" xfId="1" applyNumberFormat="1" applyFont="1" applyAlignment="1">
      <alignment horizontal="center" vertical="center"/>
    </xf>
    <xf numFmtId="40" fontId="0" fillId="0" borderId="0" xfId="1" applyNumberFormat="1" applyFont="1" applyAlignment="1">
      <alignment horizontal="center" vertical="center" wrapText="1"/>
    </xf>
    <xf numFmtId="40" fontId="0" fillId="0" borderId="0" xfId="1" applyNumberFormat="1" applyFont="1">
      <alignment vertical="center"/>
    </xf>
    <xf numFmtId="0" fontId="0" fillId="0" borderId="24" xfId="0" applyBorder="1">
      <alignment vertical="center"/>
    </xf>
    <xf numFmtId="2" fontId="0" fillId="0" borderId="0" xfId="0" applyNumberFormat="1" applyBorder="1">
      <alignment vertical="center"/>
    </xf>
    <xf numFmtId="38" fontId="30" fillId="3" borderId="0" xfId="1" applyNumberFormat="1" applyFont="1" applyFill="1" applyBorder="1">
      <alignment vertical="center"/>
    </xf>
    <xf numFmtId="177" fontId="0" fillId="0" borderId="0" xfId="1" applyNumberFormat="1" applyFont="1">
      <alignment vertical="center"/>
    </xf>
    <xf numFmtId="38" fontId="0" fillId="0" borderId="0" xfId="1" applyNumberFormat="1" applyFont="1">
      <alignment vertical="center"/>
    </xf>
    <xf numFmtId="40" fontId="0" fillId="0" borderId="0" xfId="1" applyNumberFormat="1" applyFont="1" applyAlignment="1">
      <alignment horizontal="right" vertical="center"/>
    </xf>
    <xf numFmtId="38" fontId="0" fillId="0" borderId="0" xfId="1" applyFont="1" applyBorder="1">
      <alignment vertical="center"/>
    </xf>
    <xf numFmtId="40" fontId="2" fillId="0" borderId="0" xfId="1" applyNumberFormat="1" applyFont="1" applyAlignment="1">
      <alignment horizontal="right" vertical="center"/>
    </xf>
    <xf numFmtId="40" fontId="0" fillId="0" borderId="0" xfId="1" applyNumberFormat="1" applyFont="1" applyBorder="1">
      <alignment vertical="center"/>
    </xf>
    <xf numFmtId="0" fontId="0" fillId="0" borderId="0" xfId="0" applyAlignment="1">
      <alignment horizontal="center" vertical="center"/>
    </xf>
    <xf numFmtId="40" fontId="0" fillId="0" borderId="24" xfId="1" applyNumberFormat="1" applyFont="1" applyBorder="1">
      <alignment vertical="center"/>
    </xf>
    <xf numFmtId="40" fontId="0" fillId="0" borderId="0" xfId="1" applyNumberFormat="1" applyFont="1" applyBorder="1" applyAlignment="1">
      <alignment horizontal="center" vertical="center"/>
    </xf>
    <xf numFmtId="38" fontId="0" fillId="3" borderId="0" xfId="1" applyNumberFormat="1" applyFont="1" applyFill="1" applyBorder="1">
      <alignment vertical="center"/>
    </xf>
    <xf numFmtId="0" fontId="0" fillId="3" borderId="0" xfId="0" applyFill="1" applyBorder="1">
      <alignment vertical="center"/>
    </xf>
    <xf numFmtId="178" fontId="19" fillId="0" borderId="11" xfId="0" applyNumberFormat="1" applyFont="1" applyBorder="1" applyAlignment="1">
      <alignment horizontal="center" vertical="center" wrapText="1"/>
    </xf>
    <xf numFmtId="40" fontId="0" fillId="0" borderId="4" xfId="1" applyNumberFormat="1" applyFont="1" applyBorder="1">
      <alignment vertical="center"/>
    </xf>
    <xf numFmtId="40" fontId="0" fillId="0" borderId="24" xfId="1" applyNumberFormat="1" applyFont="1" applyBorder="1" applyAlignment="1">
      <alignment horizontal="center" vertical="center"/>
    </xf>
    <xf numFmtId="40" fontId="2" fillId="0" borderId="0" xfId="1" applyNumberFormat="1" applyFont="1" applyBorder="1" applyAlignment="1">
      <alignment horizontal="right" vertical="center"/>
    </xf>
    <xf numFmtId="40" fontId="0" fillId="0" borderId="7" xfId="1" applyNumberFormat="1" applyFont="1" applyBorder="1" applyAlignment="1">
      <alignment horizontal="center" vertical="center"/>
    </xf>
    <xf numFmtId="0" fontId="0" fillId="0" borderId="8" xfId="0" applyBorder="1">
      <alignment vertical="center"/>
    </xf>
    <xf numFmtId="40" fontId="0" fillId="0" borderId="8" xfId="1" applyNumberFormat="1" applyFont="1" applyBorder="1" applyAlignment="1">
      <alignment horizontal="center" vertical="center"/>
    </xf>
    <xf numFmtId="40" fontId="0" fillId="0" borderId="8" xfId="1" applyNumberFormat="1" applyFont="1" applyBorder="1" applyAlignment="1">
      <alignment horizontal="right" vertical="center"/>
    </xf>
    <xf numFmtId="40" fontId="0" fillId="0" borderId="8" xfId="1" applyNumberFormat="1" applyFont="1" applyBorder="1">
      <alignment vertical="center"/>
    </xf>
    <xf numFmtId="0" fontId="0" fillId="0" borderId="7" xfId="0" applyBorder="1">
      <alignment vertical="center"/>
    </xf>
    <xf numFmtId="0" fontId="30" fillId="0" borderId="0" xfId="0" applyFont="1" applyFill="1">
      <alignment vertical="center"/>
    </xf>
    <xf numFmtId="40" fontId="0" fillId="0" borderId="1" xfId="1" applyNumberFormat="1" applyFont="1" applyBorder="1">
      <alignment vertical="center"/>
    </xf>
    <xf numFmtId="40" fontId="0" fillId="0" borderId="6" xfId="1" applyNumberFormat="1" applyFont="1" applyBorder="1" applyAlignment="1">
      <alignment horizontal="center" vertical="center"/>
    </xf>
    <xf numFmtId="40" fontId="0" fillId="0" borderId="6" xfId="1" applyNumberFormat="1" applyFont="1" applyBorder="1">
      <alignment vertical="center"/>
    </xf>
    <xf numFmtId="38" fontId="3" fillId="0" borderId="0" xfId="1" applyFont="1" applyFill="1" applyBorder="1" applyAlignment="1" applyProtection="1">
      <alignment horizontal="center" vertical="center"/>
      <protection hidden="1"/>
    </xf>
    <xf numFmtId="0" fontId="0" fillId="3" borderId="0" xfId="0" applyFill="1">
      <alignment vertical="center"/>
    </xf>
    <xf numFmtId="0" fontId="0" fillId="3" borderId="0" xfId="0" applyFill="1" applyAlignment="1">
      <alignment vertical="center"/>
    </xf>
    <xf numFmtId="0" fontId="0" fillId="0" borderId="0" xfId="0" applyProtection="1">
      <alignment vertical="center"/>
      <protection hidden="1"/>
    </xf>
    <xf numFmtId="0" fontId="0" fillId="0" borderId="0" xfId="0" applyFill="1" applyProtection="1">
      <alignment vertical="center"/>
      <protection hidden="1"/>
    </xf>
    <xf numFmtId="0" fontId="3" fillId="0" borderId="0" xfId="0" applyFont="1" applyBorder="1" applyProtection="1">
      <alignment vertical="center"/>
      <protection hidden="1"/>
    </xf>
    <xf numFmtId="0" fontId="3" fillId="0" borderId="0" xfId="0" applyFont="1" applyProtection="1">
      <alignment vertical="center"/>
      <protection hidden="1"/>
    </xf>
    <xf numFmtId="0" fontId="6" fillId="0" borderId="0" xfId="0" applyFont="1" applyBorder="1" applyProtection="1">
      <alignment vertical="center"/>
      <protection hidden="1"/>
    </xf>
    <xf numFmtId="0" fontId="3" fillId="3" borderId="1" xfId="0" applyFont="1" applyFill="1" applyBorder="1" applyProtection="1">
      <alignment vertical="center"/>
      <protection hidden="1"/>
    </xf>
    <xf numFmtId="0" fontId="3" fillId="3" borderId="2" xfId="0" applyFont="1" applyFill="1" applyBorder="1" applyProtection="1">
      <alignment vertical="center"/>
      <protection hidden="1"/>
    </xf>
    <xf numFmtId="0" fontId="11" fillId="0" borderId="0" xfId="0" applyFont="1" applyBorder="1" applyProtection="1">
      <alignment vertical="center"/>
      <protection hidden="1"/>
    </xf>
    <xf numFmtId="0" fontId="3" fillId="0" borderId="0" xfId="0" applyFont="1" applyFill="1" applyBorder="1" applyProtection="1">
      <alignment vertical="center"/>
      <protection hidden="1"/>
    </xf>
    <xf numFmtId="0" fontId="30" fillId="0" borderId="0" xfId="0" applyFont="1" applyFill="1" applyProtection="1">
      <alignment vertical="center"/>
      <protection hidden="1"/>
    </xf>
    <xf numFmtId="0" fontId="3" fillId="0" borderId="3" xfId="0" applyFont="1" applyBorder="1" applyProtection="1">
      <alignment vertical="center"/>
      <protection hidden="1"/>
    </xf>
    <xf numFmtId="0" fontId="3" fillId="0" borderId="4" xfId="0" applyFont="1" applyBorder="1" applyProtection="1">
      <alignment vertical="center"/>
      <protection hidden="1"/>
    </xf>
    <xf numFmtId="0" fontId="3" fillId="0" borderId="5" xfId="0" applyFont="1" applyBorder="1" applyProtection="1">
      <alignment vertical="center"/>
      <protection hidden="1"/>
    </xf>
    <xf numFmtId="0" fontId="3" fillId="0" borderId="1" xfId="0" applyFont="1" applyFill="1" applyBorder="1" applyProtection="1">
      <alignment vertical="center"/>
      <protection hidden="1"/>
    </xf>
    <xf numFmtId="0" fontId="3" fillId="0" borderId="6" xfId="0" applyFont="1" applyFill="1" applyBorder="1" applyProtection="1">
      <alignment vertical="center"/>
      <protection hidden="1"/>
    </xf>
    <xf numFmtId="0" fontId="3" fillId="0" borderId="6" xfId="0" applyFont="1" applyBorder="1" applyProtection="1">
      <alignment vertical="center"/>
      <protection hidden="1"/>
    </xf>
    <xf numFmtId="0" fontId="3" fillId="0" borderId="2" xfId="0" applyFont="1" applyBorder="1" applyProtection="1">
      <alignment vertical="center"/>
      <protection hidden="1"/>
    </xf>
    <xf numFmtId="0" fontId="3" fillId="0" borderId="7" xfId="0" applyFont="1" applyFill="1" applyBorder="1" applyProtection="1">
      <alignment vertical="center"/>
      <protection hidden="1"/>
    </xf>
    <xf numFmtId="0" fontId="3" fillId="0" borderId="8" xfId="0" applyFont="1" applyFill="1" applyBorder="1" applyProtection="1">
      <alignment vertical="center"/>
      <protection hidden="1"/>
    </xf>
    <xf numFmtId="0" fontId="3" fillId="0" borderId="9" xfId="0" applyFont="1" applyBorder="1" applyProtection="1">
      <alignment vertical="center"/>
      <protection hidden="1"/>
    </xf>
    <xf numFmtId="0" fontId="3" fillId="0" borderId="0" xfId="0" applyFont="1" applyFill="1" applyBorder="1" applyAlignment="1" applyProtection="1">
      <alignment vertical="center"/>
      <protection hidden="1"/>
    </xf>
    <xf numFmtId="0" fontId="15" fillId="0" borderId="0" xfId="3" applyAlignment="1" applyProtection="1">
      <alignment vertical="center"/>
      <protection hidden="1"/>
    </xf>
    <xf numFmtId="0" fontId="15" fillId="0" borderId="0" xfId="3" applyAlignment="1" applyProtection="1">
      <alignment vertical="center" shrinkToFit="1"/>
      <protection hidden="1"/>
    </xf>
    <xf numFmtId="0" fontId="0" fillId="0" borderId="0" xfId="0" applyFill="1" applyBorder="1" applyProtection="1">
      <alignment vertical="center"/>
      <protection hidden="1"/>
    </xf>
    <xf numFmtId="0" fontId="11" fillId="0" borderId="0" xfId="0" applyFont="1" applyProtection="1">
      <alignment vertical="center"/>
      <protection hidden="1"/>
    </xf>
    <xf numFmtId="0" fontId="3" fillId="5" borderId="3" xfId="0" applyFont="1" applyFill="1" applyBorder="1" applyAlignment="1" applyProtection="1">
      <alignment vertical="center"/>
      <protection hidden="1"/>
    </xf>
    <xf numFmtId="0" fontId="3" fillId="5" borderId="7" xfId="0" applyFont="1" applyFill="1" applyBorder="1" applyAlignment="1" applyProtection="1">
      <alignment vertical="center"/>
      <protection hidden="1"/>
    </xf>
    <xf numFmtId="0" fontId="3" fillId="5" borderId="1" xfId="0" applyFont="1" applyFill="1" applyBorder="1" applyAlignment="1" applyProtection="1">
      <alignment vertical="center"/>
      <protection hidden="1"/>
    </xf>
    <xf numFmtId="0" fontId="3" fillId="5" borderId="6" xfId="0" applyFont="1" applyFill="1" applyBorder="1" applyAlignment="1" applyProtection="1">
      <alignment vertical="center"/>
      <protection hidden="1"/>
    </xf>
    <xf numFmtId="0" fontId="3" fillId="5" borderId="2" xfId="0" applyFont="1" applyFill="1" applyBorder="1" applyAlignment="1" applyProtection="1">
      <alignment vertical="center"/>
      <protection hidden="1"/>
    </xf>
    <xf numFmtId="0" fontId="17" fillId="0" borderId="0" xfId="0" applyFont="1" applyAlignment="1" applyProtection="1">
      <alignment vertical="center"/>
      <protection hidden="1"/>
    </xf>
    <xf numFmtId="0" fontId="17" fillId="0" borderId="0" xfId="0" applyFont="1" applyFill="1" applyAlignment="1" applyProtection="1">
      <alignment vertical="center"/>
      <protection hidden="1"/>
    </xf>
    <xf numFmtId="0" fontId="18" fillId="0" borderId="0" xfId="0" applyFont="1" applyAlignment="1" applyProtection="1">
      <alignment vertical="center"/>
      <protection hidden="1"/>
    </xf>
    <xf numFmtId="0" fontId="3" fillId="0" borderId="0" xfId="0" applyFont="1" applyFill="1" applyProtection="1">
      <alignment vertical="center"/>
      <protection hidden="1"/>
    </xf>
    <xf numFmtId="0" fontId="3" fillId="5" borderId="12" xfId="0" applyFont="1" applyFill="1" applyBorder="1" applyAlignment="1" applyProtection="1">
      <alignment vertical="center"/>
      <protection hidden="1"/>
    </xf>
    <xf numFmtId="0" fontId="3" fillId="5" borderId="13"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2" fontId="3" fillId="0" borderId="0" xfId="0" applyNumberFormat="1"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17" fillId="0" borderId="0" xfId="4"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Protection="1">
      <alignment vertical="center"/>
      <protection hidden="1"/>
    </xf>
    <xf numFmtId="0" fontId="8" fillId="0" borderId="0" xfId="0" applyFont="1" applyFill="1" applyBorder="1" applyAlignment="1" applyProtection="1">
      <alignment vertical="center"/>
      <protection hidden="1"/>
    </xf>
    <xf numFmtId="0" fontId="3" fillId="0" borderId="0" xfId="4"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0" fontId="10" fillId="0" borderId="0" xfId="0" applyFont="1" applyFill="1" applyBorder="1" applyProtection="1">
      <alignment vertical="center"/>
      <protection hidden="1"/>
    </xf>
    <xf numFmtId="0" fontId="7" fillId="0" borderId="0" xfId="0" applyFont="1" applyFill="1" applyBorder="1" applyAlignment="1" applyProtection="1">
      <alignment vertical="center"/>
      <protection hidden="1"/>
    </xf>
    <xf numFmtId="0" fontId="15" fillId="0" borderId="0" xfId="3" applyFill="1" applyBorder="1" applyAlignment="1" applyProtection="1">
      <alignment vertical="center"/>
      <protection hidden="1"/>
    </xf>
    <xf numFmtId="0" fontId="3" fillId="0" borderId="10" xfId="0" applyFont="1" applyFill="1" applyBorder="1" applyAlignment="1" applyProtection="1">
      <alignment horizontal="center" vertical="center" textRotation="255" wrapText="1"/>
      <protection hidden="1"/>
    </xf>
    <xf numFmtId="0" fontId="3" fillId="0" borderId="12" xfId="0" applyFont="1" applyFill="1" applyBorder="1" applyAlignment="1" applyProtection="1">
      <alignment horizontal="center" vertical="center" textRotation="255" wrapText="1"/>
      <protection hidden="1"/>
    </xf>
    <xf numFmtId="0" fontId="3" fillId="0" borderId="13" xfId="0" applyFont="1" applyFill="1" applyBorder="1" applyAlignment="1" applyProtection="1">
      <alignment horizontal="center" vertical="center" textRotation="255" wrapText="1"/>
      <protection hidden="1"/>
    </xf>
    <xf numFmtId="0" fontId="12" fillId="0" borderId="11" xfId="0" applyFont="1" applyBorder="1" applyAlignment="1" applyProtection="1">
      <alignment horizontal="center" vertical="center" textRotation="255" shrinkToFit="1"/>
      <protection hidden="1"/>
    </xf>
    <xf numFmtId="0" fontId="13" fillId="0" borderId="11" xfId="0" applyFont="1" applyBorder="1" applyAlignment="1" applyProtection="1">
      <alignment horizontal="left" vertical="center"/>
      <protection hidden="1"/>
    </xf>
    <xf numFmtId="176" fontId="3" fillId="4" borderId="1" xfId="0" applyNumberFormat="1" applyFont="1" applyFill="1" applyBorder="1" applyAlignment="1" applyProtection="1">
      <alignment horizontal="center" vertical="center"/>
      <protection locked="0" hidden="1"/>
    </xf>
    <xf numFmtId="176" fontId="3" fillId="4" borderId="6" xfId="0" applyNumberFormat="1" applyFont="1" applyFill="1" applyBorder="1" applyAlignment="1" applyProtection="1">
      <alignment horizontal="center" vertical="center"/>
      <protection locked="0" hidden="1"/>
    </xf>
    <xf numFmtId="176" fontId="3" fillId="4" borderId="2" xfId="0" applyNumberFormat="1" applyFont="1" applyFill="1" applyBorder="1" applyAlignment="1" applyProtection="1">
      <alignment horizontal="center" vertical="center"/>
      <protection locked="0" hidden="1"/>
    </xf>
    <xf numFmtId="0" fontId="3" fillId="0" borderId="1"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255"/>
      <protection hidden="1"/>
    </xf>
    <xf numFmtId="0" fontId="12" fillId="0" borderId="11" xfId="0" applyFont="1" applyBorder="1" applyAlignment="1" applyProtection="1">
      <alignment horizontal="center" vertical="center" textRotation="255"/>
      <protection hidden="1"/>
    </xf>
    <xf numFmtId="0" fontId="14" fillId="0" borderId="14"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wrapText="1"/>
      <protection hidden="1"/>
    </xf>
    <xf numFmtId="0" fontId="14" fillId="0" borderId="16" xfId="0" applyFont="1" applyBorder="1" applyAlignment="1" applyProtection="1">
      <alignment horizontal="left" vertical="center" wrapText="1"/>
      <protection hidden="1"/>
    </xf>
    <xf numFmtId="176" fontId="3" fillId="4" borderId="14" xfId="0" applyNumberFormat="1" applyFont="1" applyFill="1" applyBorder="1" applyAlignment="1" applyProtection="1">
      <alignment horizontal="center" vertical="center"/>
      <protection locked="0" hidden="1"/>
    </xf>
    <xf numFmtId="176" fontId="3" fillId="4" borderId="15" xfId="0" applyNumberFormat="1" applyFont="1" applyFill="1" applyBorder="1" applyAlignment="1" applyProtection="1">
      <alignment horizontal="center" vertical="center"/>
      <protection locked="0" hidden="1"/>
    </xf>
    <xf numFmtId="176" fontId="3" fillId="4" borderId="16" xfId="0" applyNumberFormat="1" applyFont="1" applyFill="1" applyBorder="1" applyAlignment="1" applyProtection="1">
      <alignment horizontal="center" vertical="center"/>
      <protection locked="0" hidden="1"/>
    </xf>
    <xf numFmtId="0" fontId="3" fillId="0" borderId="14" xfId="0" applyFont="1" applyFill="1" applyBorder="1" applyAlignment="1" applyProtection="1">
      <alignment horizontal="center" vertical="center"/>
      <protection hidden="1"/>
    </xf>
    <xf numFmtId="0" fontId="3" fillId="0" borderId="16" xfId="0" applyFont="1" applyFill="1" applyBorder="1" applyAlignment="1" applyProtection="1">
      <alignment horizontal="center" vertical="center"/>
      <protection hidden="1"/>
    </xf>
    <xf numFmtId="0" fontId="14" fillId="0" borderId="17" xfId="0" applyFont="1" applyBorder="1" applyAlignment="1" applyProtection="1">
      <alignment horizontal="left" vertical="center" wrapText="1"/>
      <protection hidden="1"/>
    </xf>
    <xf numFmtId="0" fontId="14" fillId="0" borderId="18" xfId="0" applyFont="1" applyBorder="1" applyAlignment="1" applyProtection="1">
      <alignment horizontal="left" vertical="center" wrapText="1"/>
      <protection hidden="1"/>
    </xf>
    <xf numFmtId="0" fontId="14" fillId="0" borderId="19" xfId="0" applyFont="1" applyBorder="1" applyAlignment="1" applyProtection="1">
      <alignment horizontal="left" vertical="center" wrapText="1"/>
      <protection hidden="1"/>
    </xf>
    <xf numFmtId="0" fontId="3" fillId="0" borderId="17" xfId="0" applyFont="1" applyFill="1" applyBorder="1" applyAlignment="1" applyProtection="1">
      <alignment horizontal="center" vertical="center"/>
      <protection locked="0" hidden="1"/>
    </xf>
    <xf numFmtId="0" fontId="3" fillId="0" borderId="18" xfId="0" applyFont="1" applyFill="1" applyBorder="1" applyAlignment="1" applyProtection="1">
      <alignment horizontal="center" vertical="center"/>
      <protection locked="0" hidden="1"/>
    </xf>
    <xf numFmtId="0" fontId="3" fillId="0" borderId="19" xfId="0" applyFont="1" applyFill="1" applyBorder="1" applyAlignment="1" applyProtection="1">
      <alignment horizontal="center" vertical="center"/>
      <protection locked="0" hidden="1"/>
    </xf>
    <xf numFmtId="0" fontId="3" fillId="0" borderId="17" xfId="0" applyFont="1" applyFill="1" applyBorder="1" applyAlignment="1" applyProtection="1">
      <alignment horizontal="center" vertical="center"/>
      <protection hidden="1"/>
    </xf>
    <xf numFmtId="0" fontId="3" fillId="0" borderId="19"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locked="0" hidden="1"/>
    </xf>
    <xf numFmtId="0" fontId="3" fillId="3" borderId="6" xfId="0" applyFont="1" applyFill="1" applyBorder="1" applyAlignment="1" applyProtection="1">
      <alignment horizontal="center" vertical="center"/>
      <protection locked="0" hidden="1"/>
    </xf>
    <xf numFmtId="0" fontId="3" fillId="3" borderId="2" xfId="0" applyFont="1" applyFill="1" applyBorder="1" applyAlignment="1" applyProtection="1">
      <alignment horizontal="center" vertical="center"/>
      <protection locked="0" hidden="1"/>
    </xf>
    <xf numFmtId="0" fontId="3" fillId="3" borderId="1" xfId="0" applyFont="1" applyFill="1" applyBorder="1" applyAlignment="1" applyProtection="1">
      <alignment horizontal="right" vertical="center"/>
      <protection locked="0" hidden="1"/>
    </xf>
    <xf numFmtId="0" fontId="3" fillId="3" borderId="6" xfId="0" applyFont="1" applyFill="1" applyBorder="1" applyAlignment="1" applyProtection="1">
      <alignment horizontal="right" vertical="center"/>
      <protection locked="0" hidden="1"/>
    </xf>
    <xf numFmtId="0" fontId="3" fillId="3" borderId="2" xfId="0" applyFont="1" applyFill="1" applyBorder="1" applyAlignment="1" applyProtection="1">
      <alignment horizontal="right" vertical="center"/>
      <protection locked="0" hidden="1"/>
    </xf>
    <xf numFmtId="0" fontId="3" fillId="0" borderId="1" xfId="0" applyFont="1" applyFill="1" applyBorder="1" applyAlignment="1" applyProtection="1">
      <alignment horizontal="center" vertical="center" shrinkToFit="1"/>
      <protection hidden="1"/>
    </xf>
    <xf numFmtId="0" fontId="3" fillId="0" borderId="2" xfId="0" applyFont="1" applyFill="1" applyBorder="1" applyAlignment="1" applyProtection="1">
      <alignment horizontal="center" vertical="center" shrinkToFit="1"/>
      <protection hidden="1"/>
    </xf>
    <xf numFmtId="0" fontId="3" fillId="0" borderId="1" xfId="0" applyNumberFormat="1" applyFont="1" applyFill="1" applyBorder="1" applyAlignment="1" applyProtection="1">
      <alignment horizontal="center" vertical="center"/>
      <protection locked="0" hidden="1"/>
    </xf>
    <xf numFmtId="0" fontId="3" fillId="0" borderId="6" xfId="0" applyNumberFormat="1" applyFont="1" applyFill="1" applyBorder="1" applyAlignment="1" applyProtection="1">
      <alignment horizontal="center" vertical="center"/>
      <protection locked="0" hidden="1"/>
    </xf>
    <xf numFmtId="0" fontId="3" fillId="0" borderId="2" xfId="0" applyNumberFormat="1" applyFont="1" applyFill="1" applyBorder="1" applyAlignment="1" applyProtection="1">
      <alignment horizontal="center" vertical="center"/>
      <protection locked="0" hidden="1"/>
    </xf>
    <xf numFmtId="0" fontId="14" fillId="0" borderId="20" xfId="0" applyFont="1" applyBorder="1" applyAlignment="1" applyProtection="1">
      <alignment horizontal="left" vertical="center" wrapText="1"/>
      <protection hidden="1"/>
    </xf>
    <xf numFmtId="0" fontId="14" fillId="0" borderId="21" xfId="0" applyFont="1" applyBorder="1" applyAlignment="1" applyProtection="1">
      <alignment horizontal="left" vertical="center" wrapText="1"/>
      <protection hidden="1"/>
    </xf>
    <xf numFmtId="0" fontId="14" fillId="0" borderId="22" xfId="0" applyFont="1" applyBorder="1" applyAlignment="1" applyProtection="1">
      <alignment horizontal="left" vertical="center" wrapText="1"/>
      <protection hidden="1"/>
    </xf>
    <xf numFmtId="0" fontId="3" fillId="0" borderId="20" xfId="0" applyFont="1" applyFill="1" applyBorder="1" applyAlignment="1" applyProtection="1">
      <alignment horizontal="center" vertical="center"/>
      <protection locked="0" hidden="1"/>
    </xf>
    <xf numFmtId="0" fontId="3" fillId="0" borderId="21" xfId="0" applyFont="1" applyFill="1" applyBorder="1" applyAlignment="1" applyProtection="1">
      <alignment horizontal="center" vertical="center"/>
      <protection locked="0" hidden="1"/>
    </xf>
    <xf numFmtId="0" fontId="3" fillId="0" borderId="22" xfId="0" applyFont="1" applyFill="1" applyBorder="1" applyAlignment="1" applyProtection="1">
      <alignment horizontal="center" vertical="center"/>
      <protection locked="0" hidden="1"/>
    </xf>
    <xf numFmtId="0" fontId="3" fillId="0" borderId="20" xfId="0" applyFont="1" applyFill="1" applyBorder="1" applyAlignment="1" applyProtection="1">
      <alignment horizontal="center" vertical="center"/>
      <protection hidden="1"/>
    </xf>
    <xf numFmtId="0" fontId="3" fillId="0" borderId="22" xfId="0" applyFont="1" applyFill="1" applyBorder="1" applyAlignment="1" applyProtection="1">
      <alignment horizontal="center" vertical="center"/>
      <protection hidden="1"/>
    </xf>
    <xf numFmtId="0" fontId="3" fillId="0" borderId="14" xfId="0" applyFont="1" applyFill="1" applyBorder="1" applyAlignment="1" applyProtection="1">
      <alignment horizontal="center" vertical="center"/>
      <protection locked="0" hidden="1"/>
    </xf>
    <xf numFmtId="0" fontId="3" fillId="0" borderId="15" xfId="0" applyFont="1" applyFill="1" applyBorder="1" applyAlignment="1" applyProtection="1">
      <alignment horizontal="center" vertical="center"/>
      <protection locked="0" hidden="1"/>
    </xf>
    <xf numFmtId="0" fontId="3" fillId="0" borderId="16" xfId="0" applyFont="1" applyFill="1" applyBorder="1" applyAlignment="1" applyProtection="1">
      <alignment horizontal="center" vertical="center"/>
      <protection locked="0" hidden="1"/>
    </xf>
    <xf numFmtId="0" fontId="3" fillId="5" borderId="1"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center" vertical="center"/>
      <protection hidden="1"/>
    </xf>
    <xf numFmtId="0" fontId="3" fillId="5" borderId="7" xfId="0" applyFont="1" applyFill="1" applyBorder="1" applyAlignment="1" applyProtection="1">
      <alignment horizontal="center" vertical="center"/>
      <protection hidden="1"/>
    </xf>
    <xf numFmtId="0" fontId="3" fillId="5" borderId="23" xfId="0" applyFon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6" xfId="0" applyFill="1" applyBorder="1" applyAlignment="1" applyProtection="1">
      <alignment horizontal="center" vertical="center"/>
      <protection hidden="1"/>
    </xf>
    <xf numFmtId="0" fontId="0" fillId="5" borderId="2" xfId="0" applyFill="1" applyBorder="1" applyAlignment="1" applyProtection="1">
      <alignment horizontal="center" vertical="center"/>
      <protection hidden="1"/>
    </xf>
    <xf numFmtId="0" fontId="3" fillId="5" borderId="1" xfId="0" applyFont="1" applyFill="1" applyBorder="1" applyAlignment="1" applyProtection="1">
      <alignment horizontal="center" vertical="center" wrapText="1"/>
      <protection hidden="1"/>
    </xf>
    <xf numFmtId="0" fontId="3" fillId="5" borderId="6" xfId="0" applyFont="1"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center"/>
      <protection hidden="1"/>
    </xf>
    <xf numFmtId="0" fontId="16" fillId="0" borderId="2"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6" borderId="11" xfId="0" applyFont="1" applyFill="1" applyBorder="1" applyAlignment="1" applyProtection="1">
      <alignment horizontal="center" vertical="center"/>
      <protection hidden="1"/>
    </xf>
    <xf numFmtId="0" fontId="9" fillId="6" borderId="1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shrinkToFit="1"/>
      <protection hidden="1"/>
    </xf>
    <xf numFmtId="0" fontId="16" fillId="0" borderId="2" xfId="0" applyFont="1" applyFill="1" applyBorder="1" applyAlignment="1" applyProtection="1">
      <alignment horizontal="center" vertical="center" shrinkToFit="1"/>
      <protection hidden="1"/>
    </xf>
    <xf numFmtId="0" fontId="3" fillId="5" borderId="11" xfId="0" applyFont="1" applyFill="1" applyBorder="1" applyAlignment="1" applyProtection="1">
      <alignment horizontal="center" vertical="center"/>
      <protection hidden="1"/>
    </xf>
    <xf numFmtId="38" fontId="3" fillId="0" borderId="1" xfId="1" applyFont="1" applyFill="1" applyBorder="1" applyAlignment="1" applyProtection="1">
      <alignment horizontal="center" vertical="center"/>
      <protection hidden="1"/>
    </xf>
    <xf numFmtId="38" fontId="3" fillId="0" borderId="6" xfId="1" applyFont="1" applyFill="1" applyBorder="1" applyAlignment="1" applyProtection="1">
      <alignment horizontal="center" vertical="center"/>
      <protection hidden="1"/>
    </xf>
    <xf numFmtId="38" fontId="3" fillId="0" borderId="2" xfId="1" applyFont="1" applyFill="1" applyBorder="1" applyAlignment="1" applyProtection="1">
      <alignment horizontal="center" vertical="center"/>
      <protection hidden="1"/>
    </xf>
    <xf numFmtId="40" fontId="3" fillId="0" borderId="1" xfId="1" applyNumberFormat="1" applyFont="1" applyBorder="1" applyAlignment="1" applyProtection="1">
      <alignment horizontal="center" vertical="center"/>
      <protection hidden="1"/>
    </xf>
    <xf numFmtId="40" fontId="3" fillId="0" borderId="6" xfId="1" applyNumberFormat="1" applyFont="1" applyBorder="1" applyAlignment="1" applyProtection="1">
      <alignment horizontal="center" vertical="center"/>
      <protection hidden="1"/>
    </xf>
    <xf numFmtId="40" fontId="3" fillId="0" borderId="2" xfId="1" applyNumberFormat="1" applyFont="1" applyBorder="1" applyAlignment="1" applyProtection="1">
      <alignment horizontal="center" vertical="center"/>
      <protection hidden="1"/>
    </xf>
    <xf numFmtId="40" fontId="3" fillId="5" borderId="11" xfId="0" applyNumberFormat="1" applyFont="1" applyFill="1" applyBorder="1" applyAlignment="1" applyProtection="1">
      <alignment horizontal="center" vertical="center"/>
      <protection hidden="1"/>
    </xf>
    <xf numFmtId="0" fontId="3" fillId="5" borderId="4" xfId="0" applyFont="1" applyFill="1" applyBorder="1" applyAlignment="1" applyProtection="1">
      <alignment horizontal="center" vertical="center"/>
      <protection hidden="1"/>
    </xf>
    <xf numFmtId="38" fontId="3" fillId="0" borderId="11" xfId="0" applyNumberFormat="1" applyFont="1" applyFill="1" applyBorder="1" applyAlignment="1" applyProtection="1">
      <alignment horizontal="center" vertical="center"/>
      <protection hidden="1"/>
    </xf>
    <xf numFmtId="0" fontId="3" fillId="0" borderId="11" xfId="0" applyFont="1" applyFill="1" applyBorder="1" applyAlignment="1" applyProtection="1">
      <alignment horizontal="center" vertical="center"/>
      <protection hidden="1"/>
    </xf>
    <xf numFmtId="40" fontId="3" fillId="0" borderId="11" xfId="1" applyNumberFormat="1"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177" fontId="18" fillId="0" borderId="11" xfId="0" applyNumberFormat="1"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55" fontId="3" fillId="0" borderId="11" xfId="0" applyNumberFormat="1" applyFont="1" applyFill="1" applyBorder="1" applyAlignment="1" applyProtection="1">
      <alignment horizontal="center" vertical="center" wrapText="1"/>
      <protection hidden="1"/>
    </xf>
    <xf numFmtId="38" fontId="3" fillId="0" borderId="3" xfId="1" applyFont="1" applyFill="1" applyBorder="1" applyAlignment="1" applyProtection="1">
      <alignment horizontal="center" vertical="center" wrapText="1"/>
      <protection hidden="1"/>
    </xf>
    <xf numFmtId="38" fontId="3" fillId="0" borderId="4" xfId="1" applyFont="1" applyFill="1" applyBorder="1" applyAlignment="1" applyProtection="1">
      <alignment horizontal="center" vertical="center"/>
      <protection hidden="1"/>
    </xf>
    <xf numFmtId="38" fontId="3" fillId="0" borderId="5" xfId="1" applyFont="1" applyFill="1" applyBorder="1" applyAlignment="1" applyProtection="1">
      <alignment horizontal="center" vertical="center"/>
      <protection hidden="1"/>
    </xf>
    <xf numFmtId="38" fontId="3" fillId="0" borderId="24" xfId="1" applyFont="1" applyFill="1" applyBorder="1" applyAlignment="1" applyProtection="1">
      <alignment horizontal="center" vertical="center"/>
      <protection hidden="1"/>
    </xf>
    <xf numFmtId="38" fontId="3" fillId="0" borderId="0" xfId="1" applyFont="1" applyFill="1" applyBorder="1" applyAlignment="1" applyProtection="1">
      <alignment horizontal="center" vertical="center"/>
      <protection hidden="1"/>
    </xf>
    <xf numFmtId="38" fontId="3" fillId="0" borderId="9" xfId="1" applyFont="1" applyFill="1" applyBorder="1" applyAlignment="1" applyProtection="1">
      <alignment horizontal="center" vertical="center"/>
      <protection hidden="1"/>
    </xf>
    <xf numFmtId="38" fontId="3" fillId="0" borderId="7" xfId="1" applyFont="1" applyFill="1" applyBorder="1" applyAlignment="1" applyProtection="1">
      <alignment horizontal="center" vertical="center"/>
      <protection hidden="1"/>
    </xf>
    <xf numFmtId="38" fontId="3" fillId="0" borderId="8" xfId="1" applyFont="1" applyFill="1" applyBorder="1" applyAlignment="1" applyProtection="1">
      <alignment horizontal="center" vertical="center"/>
      <protection hidden="1"/>
    </xf>
    <xf numFmtId="38" fontId="3" fillId="0" borderId="23" xfId="1" applyFont="1" applyFill="1" applyBorder="1" applyAlignment="1" applyProtection="1">
      <alignment horizontal="center" vertical="center"/>
      <protection hidden="1"/>
    </xf>
    <xf numFmtId="38" fontId="3" fillId="0" borderId="11" xfId="1" applyFont="1" applyFill="1" applyBorder="1" applyAlignment="1" applyProtection="1">
      <alignment horizontal="center" vertical="center"/>
      <protection hidden="1"/>
    </xf>
    <xf numFmtId="177" fontId="3" fillId="0" borderId="11" xfId="1" applyNumberFormat="1" applyFont="1" applyFill="1" applyBorder="1" applyAlignment="1" applyProtection="1">
      <alignment horizontal="center" vertical="center"/>
      <protection hidden="1"/>
    </xf>
    <xf numFmtId="40" fontId="3" fillId="0" borderId="1" xfId="1" applyNumberFormat="1" applyFont="1" applyFill="1" applyBorder="1" applyAlignment="1" applyProtection="1">
      <alignment horizontal="center" vertical="center"/>
      <protection hidden="1"/>
    </xf>
    <xf numFmtId="40" fontId="3" fillId="0" borderId="6" xfId="1" applyNumberFormat="1" applyFont="1" applyFill="1" applyBorder="1" applyAlignment="1" applyProtection="1">
      <alignment horizontal="center" vertical="center"/>
      <protection hidden="1"/>
    </xf>
    <xf numFmtId="40" fontId="3" fillId="0" borderId="2" xfId="1" applyNumberFormat="1" applyFont="1" applyFill="1" applyBorder="1" applyAlignment="1" applyProtection="1">
      <alignment horizontal="center" vertical="center"/>
      <protection hidden="1"/>
    </xf>
    <xf numFmtId="2" fontId="18" fillId="0" borderId="11" xfId="0" applyNumberFormat="1" applyFont="1" applyFill="1" applyBorder="1" applyAlignment="1" applyProtection="1">
      <alignment horizontal="center" vertical="center"/>
      <protection hidden="1"/>
    </xf>
    <xf numFmtId="0" fontId="15" fillId="0" borderId="0" xfId="3" applyAlignment="1" applyProtection="1">
      <alignment horizontal="center" vertical="center" shrinkToFit="1"/>
      <protection hidden="1"/>
    </xf>
    <xf numFmtId="40" fontId="0" fillId="0" borderId="0" xfId="1" applyNumberFormat="1" applyFont="1" applyAlignment="1">
      <alignment horizontal="center" vertical="center"/>
    </xf>
    <xf numFmtId="0" fontId="0" fillId="0" borderId="0" xfId="0" applyFill="1" applyBorder="1" applyAlignment="1">
      <alignment horizontal="center" vertical="center" wrapText="1"/>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wrapText="1"/>
    </xf>
    <xf numFmtId="38" fontId="0" fillId="0" borderId="0" xfId="1" applyFont="1" applyBorder="1" applyAlignment="1">
      <alignment horizontal="center" vertical="center" wrapText="1"/>
    </xf>
    <xf numFmtId="40" fontId="0" fillId="0" borderId="4" xfId="1" applyNumberFormat="1" applyFont="1" applyBorder="1" applyAlignment="1">
      <alignment horizontal="center" vertical="center"/>
    </xf>
    <xf numFmtId="40" fontId="0" fillId="0" borderId="5" xfId="1" applyNumberFormat="1" applyFont="1" applyBorder="1" applyAlignment="1">
      <alignment horizontal="center" vertical="center"/>
    </xf>
    <xf numFmtId="40" fontId="0" fillId="0" borderId="0" xfId="1" applyNumberFormat="1" applyFont="1" applyBorder="1" applyAlignment="1">
      <alignment horizontal="center" vertical="center"/>
    </xf>
    <xf numFmtId="40" fontId="0" fillId="0" borderId="9" xfId="1" applyNumberFormat="1" applyFont="1" applyBorder="1" applyAlignment="1">
      <alignment horizontal="center" vertical="center"/>
    </xf>
    <xf numFmtId="40" fontId="0" fillId="0" borderId="8" xfId="1" applyNumberFormat="1" applyFont="1" applyBorder="1" applyAlignment="1">
      <alignment horizontal="center" vertical="center"/>
    </xf>
    <xf numFmtId="40" fontId="0" fillId="0" borderId="3" xfId="1" applyNumberFormat="1" applyFont="1" applyBorder="1" applyAlignment="1">
      <alignment horizontal="center" vertical="center"/>
    </xf>
    <xf numFmtId="40" fontId="0" fillId="0" borderId="23" xfId="1" applyNumberFormat="1" applyFont="1" applyBorder="1" applyAlignment="1">
      <alignment horizontal="center" vertical="center"/>
    </xf>
    <xf numFmtId="0" fontId="0" fillId="0" borderId="0" xfId="0" applyAlignment="1">
      <alignment horizontal="center" vertical="center"/>
    </xf>
    <xf numFmtId="40" fontId="0" fillId="0" borderId="0" xfId="1" applyNumberFormat="1" applyFont="1" applyAlignment="1">
      <alignment horizontal="center" vertical="center" wrapText="1"/>
    </xf>
    <xf numFmtId="40" fontId="0" fillId="0" borderId="0" xfId="1" applyNumberFormat="1" applyFont="1" applyFill="1" applyAlignment="1">
      <alignment horizontal="center" vertical="center"/>
    </xf>
    <xf numFmtId="40" fontId="30" fillId="0" borderId="0" xfId="1" applyNumberFormat="1" applyFont="1" applyAlignment="1">
      <alignment horizontal="center" vertical="center"/>
    </xf>
    <xf numFmtId="40" fontId="30" fillId="0" borderId="6" xfId="1" applyNumberFormat="1" applyFont="1" applyBorder="1" applyAlignment="1">
      <alignment horizontal="center" vertical="center"/>
    </xf>
    <xf numFmtId="40" fontId="0" fillId="0" borderId="6" xfId="1" applyNumberFormat="1" applyFont="1" applyBorder="1" applyAlignment="1">
      <alignment horizontal="center" vertical="center"/>
    </xf>
    <xf numFmtId="40" fontId="0" fillId="0" borderId="2" xfId="1" applyNumberFormat="1"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textRotation="255"/>
    </xf>
    <xf numFmtId="0" fontId="19" fillId="0" borderId="12" xfId="0" applyFont="1" applyBorder="1" applyAlignment="1">
      <alignment horizontal="center" vertical="center" textRotation="255"/>
    </xf>
    <xf numFmtId="0" fontId="19" fillId="0" borderId="13" xfId="0" applyFont="1" applyBorder="1" applyAlignment="1">
      <alignment horizontal="center" vertical="center" textRotation="255"/>
    </xf>
    <xf numFmtId="0" fontId="19" fillId="0" borderId="1" xfId="0" applyFont="1" applyBorder="1" applyAlignment="1">
      <alignment horizontal="left" vertical="center"/>
    </xf>
    <xf numFmtId="0" fontId="19" fillId="0" borderId="6" xfId="0" applyFont="1" applyBorder="1" applyAlignment="1">
      <alignment horizontal="left" vertical="center"/>
    </xf>
    <xf numFmtId="0" fontId="19" fillId="0" borderId="2" xfId="0" applyFont="1" applyBorder="1" applyAlignment="1">
      <alignment horizontal="left" vertical="center"/>
    </xf>
    <xf numFmtId="0" fontId="19" fillId="0" borderId="11" xfId="0" applyFont="1" applyBorder="1" applyAlignment="1">
      <alignment horizontal="center" vertical="center" textRotation="255"/>
    </xf>
    <xf numFmtId="0" fontId="19" fillId="0" borderId="11"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left" vertical="center"/>
    </xf>
    <xf numFmtId="0" fontId="19" fillId="0" borderId="11" xfId="0" applyFont="1" applyBorder="1" applyAlignment="1">
      <alignment horizontal="center" vertical="center" textRotation="255" shrinkToFit="1"/>
    </xf>
    <xf numFmtId="0" fontId="19" fillId="0" borderId="1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6" xfId="0" applyFont="1" applyBorder="1" applyAlignment="1">
      <alignment horizontal="left" vertical="center" wrapText="1"/>
    </xf>
    <xf numFmtId="0" fontId="19" fillId="0" borderId="10" xfId="0" applyFont="1" applyBorder="1" applyAlignment="1">
      <alignment horizontal="left" vertical="center" wrapText="1"/>
    </xf>
    <xf numFmtId="0" fontId="19" fillId="0" borderId="13" xfId="0" applyFont="1" applyBorder="1" applyAlignment="1">
      <alignment horizontal="left" vertical="center" wrapText="1"/>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23" xfId="0" applyFont="1" applyBorder="1" applyAlignment="1">
      <alignment horizontal="center" vertical="center"/>
    </xf>
    <xf numFmtId="0" fontId="20" fillId="0" borderId="0" xfId="0" applyFont="1" applyAlignment="1">
      <alignment horizontal="center" vertical="center" wrapText="1"/>
    </xf>
    <xf numFmtId="0" fontId="19" fillId="0" borderId="12" xfId="0" applyFont="1" applyBorder="1" applyAlignment="1">
      <alignment horizontal="left" vertical="center"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24" xfId="0" applyFont="1" applyBorder="1" applyAlignment="1">
      <alignment horizontal="left" vertical="center"/>
    </xf>
    <xf numFmtId="0" fontId="19" fillId="0" borderId="0" xfId="0" applyFont="1" applyBorder="1" applyAlignment="1">
      <alignment horizontal="left" vertical="center"/>
    </xf>
    <xf numFmtId="0" fontId="19" fillId="0" borderId="9"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23"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0" xfId="0" applyFont="1" applyBorder="1" applyAlignment="1">
      <alignment horizontal="center" vertical="center" textRotation="255" shrinkToFit="1"/>
    </xf>
    <xf numFmtId="0" fontId="19" fillId="0" borderId="12"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19" fillId="0" borderId="26" xfId="0" applyFont="1" applyBorder="1" applyAlignment="1">
      <alignment horizontal="left" vertical="center"/>
    </xf>
    <xf numFmtId="0" fontId="19" fillId="0" borderId="27" xfId="0" applyFont="1" applyBorder="1" applyAlignment="1">
      <alignment horizontal="left" vertical="center"/>
    </xf>
    <xf numFmtId="0" fontId="24" fillId="0" borderId="0" xfId="0" applyFont="1" applyAlignment="1">
      <alignment horizontal="center" vertical="center" wrapText="1"/>
    </xf>
    <xf numFmtId="0" fontId="19" fillId="0" borderId="0" xfId="0" applyFont="1" applyAlignment="1">
      <alignment horizontal="center" vertical="center"/>
    </xf>
    <xf numFmtId="0" fontId="19" fillId="0" borderId="25" xfId="0" applyFont="1" applyBorder="1" applyAlignment="1">
      <alignment horizontal="left" vertical="center"/>
    </xf>
    <xf numFmtId="0" fontId="19" fillId="0" borderId="3" xfId="0" applyFont="1" applyBorder="1" applyAlignment="1">
      <alignment horizontal="center" vertical="center" wrapText="1"/>
    </xf>
    <xf numFmtId="0" fontId="25" fillId="0" borderId="11" xfId="0" applyFont="1" applyBorder="1" applyAlignment="1">
      <alignment horizontal="center" vertical="center" textRotation="255"/>
    </xf>
    <xf numFmtId="0" fontId="28" fillId="0" borderId="11" xfId="0" applyFont="1" applyBorder="1" applyAlignment="1">
      <alignment horizontal="center" vertical="center" shrinkToFit="1"/>
    </xf>
    <xf numFmtId="0" fontId="28" fillId="0" borderId="11" xfId="0" applyFont="1" applyBorder="1" applyAlignment="1">
      <alignment horizontal="left" vertical="center" textRotation="255" wrapText="1" shrinkToFit="1"/>
    </xf>
    <xf numFmtId="0" fontId="25" fillId="0" borderId="11" xfId="0" applyFont="1" applyBorder="1" applyAlignment="1">
      <alignment horizontal="left" vertical="center" textRotation="255" wrapText="1"/>
    </xf>
    <xf numFmtId="0" fontId="26" fillId="0" borderId="11" xfId="0" applyFont="1" applyBorder="1" applyAlignment="1">
      <alignment horizontal="center" vertical="center" wrapText="1" shrinkToFit="1"/>
    </xf>
    <xf numFmtId="0" fontId="26" fillId="0" borderId="11" xfId="0" applyFont="1" applyBorder="1" applyAlignment="1">
      <alignment horizontal="center" vertical="center" shrinkToFit="1"/>
    </xf>
    <xf numFmtId="0" fontId="27" fillId="9" borderId="29" xfId="0" applyFont="1" applyFill="1" applyBorder="1" applyAlignment="1">
      <alignment horizontal="center" vertical="center" wrapText="1"/>
    </xf>
    <xf numFmtId="0" fontId="27" fillId="9" borderId="30" xfId="0" applyFont="1" applyFill="1" applyBorder="1" applyAlignment="1">
      <alignment horizontal="center" vertical="center" wrapText="1"/>
    </xf>
    <xf numFmtId="0" fontId="28" fillId="0" borderId="11" xfId="0" applyFont="1" applyBorder="1" applyAlignment="1">
      <alignment horizontal="center" vertical="center" textRotation="255" wrapText="1" shrinkToFit="1"/>
    </xf>
    <xf numFmtId="0" fontId="26" fillId="0" borderId="11" xfId="0" applyFont="1" applyBorder="1" applyAlignment="1">
      <alignment horizontal="left" vertical="center" textRotation="255"/>
    </xf>
    <xf numFmtId="0" fontId="29" fillId="11" borderId="34" xfId="0" applyFont="1" applyFill="1" applyBorder="1" applyAlignment="1">
      <alignment horizontal="right" vertical="center" wrapText="1"/>
    </xf>
    <xf numFmtId="0" fontId="29" fillId="11" borderId="40" xfId="0" applyFont="1" applyFill="1" applyBorder="1" applyAlignment="1">
      <alignment horizontal="right" vertical="center" wrapText="1"/>
    </xf>
    <xf numFmtId="0" fontId="28" fillId="0" borderId="11" xfId="0" applyFont="1" applyBorder="1" applyAlignment="1">
      <alignment horizontal="center" vertical="center" textRotation="255" shrinkToFit="1"/>
    </xf>
    <xf numFmtId="0" fontId="29" fillId="11" borderId="37" xfId="0" applyFont="1" applyFill="1" applyBorder="1" applyAlignment="1">
      <alignment horizontal="right" vertical="center" wrapText="1"/>
    </xf>
    <xf numFmtId="0" fontId="19"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wrapText="1"/>
    </xf>
  </cellXfs>
  <cellStyles count="5">
    <cellStyle name="パーセント" xfId="2" builtinId="5"/>
    <cellStyle name="ハイパーリンク" xfId="3" builtinId="8"/>
    <cellStyle name="桁区切り" xfId="1" builtinId="6"/>
    <cellStyle name="標準" xfId="0" builtinId="0"/>
    <cellStyle name="標準 2" xfId="4" xr:uid="{AE20F497-A722-4B09-AE85-93B85A95C593}"/>
  </cellStyles>
  <dxfs count="10">
    <dxf>
      <font>
        <strike val="0"/>
        <color auto="1"/>
      </font>
      <fill>
        <patternFill>
          <bgColor theme="0" tint="-4.9989318521683403E-2"/>
        </patternFill>
      </fill>
    </dxf>
    <dxf>
      <font>
        <strike val="0"/>
        <color auto="1"/>
      </font>
      <fill>
        <patternFill>
          <bgColor theme="0" tint="-4.9989318521683403E-2"/>
        </patternFill>
      </fill>
    </dxf>
    <dxf>
      <fill>
        <patternFill>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24517;&#35201;&#36039;&#26009;&#12398;&#12372;&#26696;&#20869;!A1"/></Relationships>
</file>

<file path=xl/drawings/_rels/drawing2.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1.emf"/><Relationship Id="rId1" Type="http://schemas.openxmlformats.org/officeDocument/2006/relationships/image" Target="../media/image2.gif"/><Relationship Id="rId4" Type="http://schemas.openxmlformats.org/officeDocument/2006/relationships/image" Target="../media/image4.gif"/></Relationships>
</file>

<file path=xl/drawings/_rels/drawing3.xml.rels><?xml version="1.0" encoding="UTF-8" standalone="yes"?>
<Relationships xmlns="http://schemas.openxmlformats.org/package/2006/relationships"><Relationship Id="rId1" Type="http://schemas.openxmlformats.org/officeDocument/2006/relationships/hyperlink" Target="#&#38651;&#27671;&#26009;&#37329;&#35430;&#31639;&#32080;&#26524;!A1"/></Relationships>
</file>

<file path=xl/drawings/_rels/drawing4.xml.rels><?xml version="1.0" encoding="UTF-8" standalone="yes"?>
<Relationships xmlns="http://schemas.openxmlformats.org/package/2006/relationships"><Relationship Id="rId1" Type="http://schemas.openxmlformats.org/officeDocument/2006/relationships/hyperlink" Target="#&#35430;&#31639;&#35576;&#20803;&#20837;&#21147;!A1"/></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230670</xdr:rowOff>
    </xdr:from>
    <xdr:to>
      <xdr:col>45</xdr:col>
      <xdr:colOff>0</xdr:colOff>
      <xdr:row>3</xdr:row>
      <xdr:rowOff>0</xdr:rowOff>
    </xdr:to>
    <xdr:sp macro="" textlink="">
      <xdr:nvSpPr>
        <xdr:cNvPr id="2" name="Rectangle 3">
          <a:extLst>
            <a:ext uri="{FF2B5EF4-FFF2-40B4-BE49-F238E27FC236}">
              <a16:creationId xmlns:a16="http://schemas.microsoft.com/office/drawing/2014/main" id="{1D5A44FF-E5FE-4E96-8434-1DD78C1FCA1E}"/>
            </a:ext>
          </a:extLst>
        </xdr:cNvPr>
        <xdr:cNvSpPr>
          <a:spLocks noChangeArrowheads="1"/>
        </xdr:cNvSpPr>
      </xdr:nvSpPr>
      <xdr:spPr bwMode="auto">
        <a:xfrm>
          <a:off x="207065" y="230670"/>
          <a:ext cx="9110870" cy="465069"/>
        </a:xfrm>
        <a:prstGeom prst="rect">
          <a:avLst/>
        </a:prstGeom>
        <a:solidFill>
          <a:schemeClr val="accent2">
            <a:lumMod val="20000"/>
            <a:lumOff val="80000"/>
          </a:schemeClr>
        </a:solidFill>
        <a:ln>
          <a:solidFill>
            <a:srgbClr val="FF0000"/>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影響額</a:t>
          </a:r>
          <a:r>
            <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rPr>
            <a:t>_</a:t>
          </a: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試算表２（離島等供給約款［低圧用］）のご案内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34</xdr:row>
      <xdr:rowOff>0</xdr:rowOff>
    </xdr:from>
    <xdr:to>
      <xdr:col>43</xdr:col>
      <xdr:colOff>0</xdr:colOff>
      <xdr:row>37</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1342AA6D-6A8B-47EF-A080-D61CD3228D7D}"/>
            </a:ext>
          </a:extLst>
        </xdr:cNvPr>
        <xdr:cNvSpPr/>
      </xdr:nvSpPr>
      <xdr:spPr>
        <a:xfrm>
          <a:off x="7124700" y="8001000"/>
          <a:ext cx="1885950" cy="685800"/>
        </a:xfrm>
        <a:prstGeom prst="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　次ページ</a:t>
          </a:r>
          <a:endParaRPr lang="ja-JP" altLang="ja-JP">
            <a:effectLst/>
            <a:latin typeface="游ゴシック" panose="020B0400000000000000" pitchFamily="50" charset="-128"/>
            <a:ea typeface="游ゴシック" panose="020B0400000000000000" pitchFamily="50" charset="-128"/>
          </a:endParaRP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ja-JP" sz="1100">
              <a:solidFill>
                <a:schemeClr val="lt1"/>
              </a:solidFill>
              <a:effectLst/>
              <a:latin typeface="游ゴシック" panose="020B0400000000000000" pitchFamily="50" charset="-128"/>
              <a:ea typeface="游ゴシック" panose="020B0400000000000000" pitchFamily="50" charset="-128"/>
              <a:cs typeface="+mn-cs"/>
            </a:rPr>
            <a:t>「必要資料のご案内」</a:t>
          </a:r>
          <a:endParaRPr lang="ja-JP" altLang="ja-JP">
            <a:effectLst/>
            <a:latin typeface="游ゴシック" panose="020B0400000000000000" pitchFamily="50" charset="-128"/>
            <a:ea typeface="游ゴシック" panose="020B0400000000000000" pitchFamily="50" charset="-128"/>
          </a:endParaRPr>
        </a:p>
      </xdr:txBody>
    </xdr:sp>
    <xdr:clientData/>
  </xdr:twoCellAnchor>
  <xdr:twoCellAnchor editAs="oneCell">
    <xdr:from>
      <xdr:col>4</xdr:col>
      <xdr:colOff>108299</xdr:colOff>
      <xdr:row>33</xdr:row>
      <xdr:rowOff>0</xdr:rowOff>
    </xdr:from>
    <xdr:to>
      <xdr:col>4</xdr:col>
      <xdr:colOff>111474</xdr:colOff>
      <xdr:row>38</xdr:row>
      <xdr:rowOff>140444</xdr:rowOff>
    </xdr:to>
    <xdr:pic>
      <xdr:nvPicPr>
        <xdr:cNvPr id="4" name="図 3">
          <a:extLst>
            <a:ext uri="{FF2B5EF4-FFF2-40B4-BE49-F238E27FC236}">
              <a16:creationId xmlns:a16="http://schemas.microsoft.com/office/drawing/2014/main" id="{9686568E-76A3-4E1F-923A-C8257381B1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46499" y="7772400"/>
          <a:ext cx="0" cy="1286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8283</xdr:colOff>
      <xdr:row>51</xdr:row>
      <xdr:rowOff>41414</xdr:rowOff>
    </xdr:from>
    <xdr:to>
      <xdr:col>45</xdr:col>
      <xdr:colOff>173935</xdr:colOff>
      <xdr:row>63</xdr:row>
      <xdr:rowOff>125216</xdr:rowOff>
    </xdr:to>
    <xdr:pic>
      <xdr:nvPicPr>
        <xdr:cNvPr id="102" name="図 101">
          <a:extLst>
            <a:ext uri="{FF2B5EF4-FFF2-40B4-BE49-F238E27FC236}">
              <a16:creationId xmlns:a16="http://schemas.microsoft.com/office/drawing/2014/main" id="{4CE1AD22-353D-45C2-B53D-ED97B4EF696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29479" y="12432197"/>
          <a:ext cx="8862391" cy="2969324"/>
        </a:xfrm>
        <a:prstGeom prst="rect">
          <a:avLst/>
        </a:prstGeom>
        <a:ln>
          <a:solidFill>
            <a:schemeClr val="tx1"/>
          </a:solidFill>
        </a:ln>
      </xdr:spPr>
    </xdr:pic>
    <xdr:clientData/>
  </xdr:twoCellAnchor>
  <xdr:twoCellAnchor>
    <xdr:from>
      <xdr:col>1</xdr:col>
      <xdr:colOff>0</xdr:colOff>
      <xdr:row>0</xdr:row>
      <xdr:rowOff>240195</xdr:rowOff>
    </xdr:from>
    <xdr:to>
      <xdr:col>46</xdr:col>
      <xdr:colOff>66261</xdr:colOff>
      <xdr:row>3</xdr:row>
      <xdr:rowOff>0</xdr:rowOff>
    </xdr:to>
    <xdr:sp macro="" textlink="">
      <xdr:nvSpPr>
        <xdr:cNvPr id="32" name="Rectangle 3">
          <a:extLst>
            <a:ext uri="{FF2B5EF4-FFF2-40B4-BE49-F238E27FC236}">
              <a16:creationId xmlns:a16="http://schemas.microsoft.com/office/drawing/2014/main" id="{A7637732-1291-4580-8B56-9B12C301C6BE}"/>
            </a:ext>
          </a:extLst>
        </xdr:cNvPr>
        <xdr:cNvSpPr>
          <a:spLocks noChangeArrowheads="1"/>
        </xdr:cNvSpPr>
      </xdr:nvSpPr>
      <xdr:spPr bwMode="auto">
        <a:xfrm>
          <a:off x="207065" y="240195"/>
          <a:ext cx="9384196" cy="480392"/>
        </a:xfrm>
        <a:prstGeom prst="rect">
          <a:avLst/>
        </a:prstGeom>
        <a:solidFill>
          <a:schemeClr val="accent2">
            <a:lumMod val="20000"/>
            <a:lumOff val="80000"/>
          </a:schemeClr>
        </a:solidFill>
        <a:ln>
          <a:solidFill>
            <a:srgbClr val="FF0000"/>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必要書類のご案内</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4</xdr:col>
      <xdr:colOff>108299</xdr:colOff>
      <xdr:row>34</xdr:row>
      <xdr:rowOff>0</xdr:rowOff>
    </xdr:from>
    <xdr:to>
      <xdr:col>4</xdr:col>
      <xdr:colOff>105124</xdr:colOff>
      <xdr:row>39</xdr:row>
      <xdr:rowOff>45195</xdr:rowOff>
    </xdr:to>
    <xdr:pic>
      <xdr:nvPicPr>
        <xdr:cNvPr id="33" name="図 32">
          <a:extLst>
            <a:ext uri="{FF2B5EF4-FFF2-40B4-BE49-F238E27FC236}">
              <a16:creationId xmlns:a16="http://schemas.microsoft.com/office/drawing/2014/main" id="{E6DA31EE-B8B3-4185-AA49-78E771D832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946499" y="7772400"/>
          <a:ext cx="0" cy="1238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117838</xdr:colOff>
      <xdr:row>32</xdr:row>
      <xdr:rowOff>63191</xdr:rowOff>
    </xdr:from>
    <xdr:to>
      <xdr:col>29</xdr:col>
      <xdr:colOff>142178</xdr:colOff>
      <xdr:row>32</xdr:row>
      <xdr:rowOff>66194</xdr:rowOff>
    </xdr:to>
    <xdr:cxnSp macro="">
      <xdr:nvCxnSpPr>
        <xdr:cNvPr id="58" name="直線コネクタ 57">
          <a:extLst>
            <a:ext uri="{FF2B5EF4-FFF2-40B4-BE49-F238E27FC236}">
              <a16:creationId xmlns:a16="http://schemas.microsoft.com/office/drawing/2014/main" id="{536C9206-4183-4E3E-BBA5-91A6E317FE76}"/>
            </a:ext>
          </a:extLst>
        </xdr:cNvPr>
        <xdr:cNvCxnSpPr/>
      </xdr:nvCxnSpPr>
      <xdr:spPr>
        <a:xfrm flipV="1">
          <a:off x="4099288" y="7606991"/>
          <a:ext cx="2119840" cy="300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0</xdr:colOff>
      <xdr:row>32</xdr:row>
      <xdr:rowOff>1</xdr:rowOff>
    </xdr:from>
    <xdr:to>
      <xdr:col>45</xdr:col>
      <xdr:colOff>199526</xdr:colOff>
      <xdr:row>46</xdr:row>
      <xdr:rowOff>201979</xdr:rowOff>
    </xdr:to>
    <xdr:pic>
      <xdr:nvPicPr>
        <xdr:cNvPr id="66" name="図 65">
          <a:extLst>
            <a:ext uri="{FF2B5EF4-FFF2-40B4-BE49-F238E27FC236}">
              <a16:creationId xmlns:a16="http://schemas.microsoft.com/office/drawing/2014/main" id="{5945CCB3-1D79-4DBB-B42C-B9E4414BB0E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28650" y="7800976"/>
          <a:ext cx="9000626" cy="3402378"/>
        </a:xfrm>
        <a:prstGeom prst="rect">
          <a:avLst/>
        </a:prstGeom>
        <a:ln>
          <a:solidFill>
            <a:schemeClr val="dk1"/>
          </a:solidFill>
        </a:ln>
      </xdr:spPr>
    </xdr:pic>
    <xdr:clientData/>
  </xdr:twoCellAnchor>
  <xdr:twoCellAnchor>
    <xdr:from>
      <xdr:col>37</xdr:col>
      <xdr:colOff>113442</xdr:colOff>
      <xdr:row>44</xdr:row>
      <xdr:rowOff>49004</xdr:rowOff>
    </xdr:from>
    <xdr:to>
      <xdr:col>42</xdr:col>
      <xdr:colOff>60615</xdr:colOff>
      <xdr:row>44</xdr:row>
      <xdr:rowOff>58616</xdr:rowOff>
    </xdr:to>
    <xdr:cxnSp macro="">
      <xdr:nvCxnSpPr>
        <xdr:cNvPr id="71" name="直線コネクタ 70">
          <a:extLst>
            <a:ext uri="{FF2B5EF4-FFF2-40B4-BE49-F238E27FC236}">
              <a16:creationId xmlns:a16="http://schemas.microsoft.com/office/drawing/2014/main" id="{AA7C04C9-466F-4DEA-BA62-42D1F5C287DE}"/>
            </a:ext>
          </a:extLst>
        </xdr:cNvPr>
        <xdr:cNvCxnSpPr/>
      </xdr:nvCxnSpPr>
      <xdr:spPr>
        <a:xfrm flipV="1">
          <a:off x="7891097" y="10677590"/>
          <a:ext cx="998208" cy="961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175114</xdr:colOff>
      <xdr:row>11</xdr:row>
      <xdr:rowOff>31506</xdr:rowOff>
    </xdr:from>
    <xdr:to>
      <xdr:col>45</xdr:col>
      <xdr:colOff>51289</xdr:colOff>
      <xdr:row>27</xdr:row>
      <xdr:rowOff>183589</xdr:rowOff>
    </xdr:to>
    <xdr:grpSp>
      <xdr:nvGrpSpPr>
        <xdr:cNvPr id="76" name="グループ化 75">
          <a:extLst>
            <a:ext uri="{FF2B5EF4-FFF2-40B4-BE49-F238E27FC236}">
              <a16:creationId xmlns:a16="http://schemas.microsoft.com/office/drawing/2014/main" id="{99FF82D6-3118-4647-A8E6-66F70B61DF5F}"/>
            </a:ext>
          </a:extLst>
        </xdr:cNvPr>
        <xdr:cNvGrpSpPr/>
      </xdr:nvGrpSpPr>
      <xdr:grpSpPr>
        <a:xfrm>
          <a:off x="598447" y="2709089"/>
          <a:ext cx="8977842" cy="4046750"/>
          <a:chOff x="548788" y="2559295"/>
          <a:chExt cx="9012848" cy="4086774"/>
        </a:xfrm>
      </xdr:grpSpPr>
      <xdr:pic>
        <xdr:nvPicPr>
          <xdr:cNvPr id="64" name="図 63">
            <a:extLst>
              <a:ext uri="{FF2B5EF4-FFF2-40B4-BE49-F238E27FC236}">
                <a16:creationId xmlns:a16="http://schemas.microsoft.com/office/drawing/2014/main" id="{4280E318-E923-41F9-AB7C-2A9DCEBB7B7C}"/>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48788" y="2559295"/>
            <a:ext cx="9012848" cy="4086774"/>
          </a:xfrm>
          <a:prstGeom prst="rect">
            <a:avLst/>
          </a:prstGeom>
          <a:ln>
            <a:solidFill>
              <a:schemeClr val="dk1"/>
            </a:solidFill>
          </a:ln>
        </xdr:spPr>
      </xdr:pic>
      <xdr:cxnSp macro="">
        <xdr:nvCxnSpPr>
          <xdr:cNvPr id="50" name="直線コネクタ 49">
            <a:extLst>
              <a:ext uri="{FF2B5EF4-FFF2-40B4-BE49-F238E27FC236}">
                <a16:creationId xmlns:a16="http://schemas.microsoft.com/office/drawing/2014/main" id="{7D666953-7344-46D8-B5AA-868B6FAC0877}"/>
              </a:ext>
            </a:extLst>
          </xdr:cNvPr>
          <xdr:cNvCxnSpPr/>
        </xdr:nvCxnSpPr>
        <xdr:spPr>
          <a:xfrm>
            <a:off x="3804641" y="6051846"/>
            <a:ext cx="635475" cy="137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51" name="直線コネクタ 50">
            <a:extLst>
              <a:ext uri="{FF2B5EF4-FFF2-40B4-BE49-F238E27FC236}">
                <a16:creationId xmlns:a16="http://schemas.microsoft.com/office/drawing/2014/main" id="{3874BE25-C783-4137-B582-98AC98A8D20B}"/>
              </a:ext>
            </a:extLst>
          </xdr:cNvPr>
          <xdr:cNvCxnSpPr/>
        </xdr:nvCxnSpPr>
        <xdr:spPr>
          <a:xfrm>
            <a:off x="3809517" y="5816916"/>
            <a:ext cx="1253387" cy="22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楕円 51">
            <a:extLst>
              <a:ext uri="{FF2B5EF4-FFF2-40B4-BE49-F238E27FC236}">
                <a16:creationId xmlns:a16="http://schemas.microsoft.com/office/drawing/2014/main" id="{EF58046E-67AB-41AA-B8F3-17AB3EDB1065}"/>
              </a:ext>
            </a:extLst>
          </xdr:cNvPr>
          <xdr:cNvSpPr/>
        </xdr:nvSpPr>
        <xdr:spPr>
          <a:xfrm>
            <a:off x="3683678" y="5667158"/>
            <a:ext cx="157916" cy="157552"/>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1 </a:t>
            </a:r>
            <a:endParaRPr kumimoji="1" lang="ja-JP" altLang="en-US" sz="1200"/>
          </a:p>
        </xdr:txBody>
      </xdr:sp>
      <xdr:sp macro="" textlink="">
        <xdr:nvSpPr>
          <xdr:cNvPr id="54" name="楕円 53">
            <a:extLst>
              <a:ext uri="{FF2B5EF4-FFF2-40B4-BE49-F238E27FC236}">
                <a16:creationId xmlns:a16="http://schemas.microsoft.com/office/drawing/2014/main" id="{E3704D29-32FE-4857-BDAB-E1B45BE04E46}"/>
              </a:ext>
            </a:extLst>
          </xdr:cNvPr>
          <xdr:cNvSpPr/>
        </xdr:nvSpPr>
        <xdr:spPr>
          <a:xfrm>
            <a:off x="3682453" y="5913100"/>
            <a:ext cx="157891" cy="15036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2  </a:t>
            </a:r>
            <a:endParaRPr kumimoji="1" lang="ja-JP" altLang="en-US" sz="1200"/>
          </a:p>
        </xdr:txBody>
      </xdr:sp>
      <xdr:sp macro="" textlink="">
        <xdr:nvSpPr>
          <xdr:cNvPr id="55" name="楕円 54">
            <a:extLst>
              <a:ext uri="{FF2B5EF4-FFF2-40B4-BE49-F238E27FC236}">
                <a16:creationId xmlns:a16="http://schemas.microsoft.com/office/drawing/2014/main" id="{3AAAC019-1B66-4787-B623-DCAEDA55D0EF}"/>
              </a:ext>
            </a:extLst>
          </xdr:cNvPr>
          <xdr:cNvSpPr/>
        </xdr:nvSpPr>
        <xdr:spPr>
          <a:xfrm>
            <a:off x="6724193" y="3748355"/>
            <a:ext cx="156035" cy="148824"/>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4</a:t>
            </a:r>
            <a:endParaRPr kumimoji="1" lang="ja-JP" altLang="en-US" sz="1200"/>
          </a:p>
        </xdr:txBody>
      </xdr:sp>
      <xdr:cxnSp macro="">
        <xdr:nvCxnSpPr>
          <xdr:cNvPr id="60" name="直線コネクタ 59">
            <a:extLst>
              <a:ext uri="{FF2B5EF4-FFF2-40B4-BE49-F238E27FC236}">
                <a16:creationId xmlns:a16="http://schemas.microsoft.com/office/drawing/2014/main" id="{491D3576-9800-447D-AC26-6742A9368EF3}"/>
              </a:ext>
            </a:extLst>
          </xdr:cNvPr>
          <xdr:cNvCxnSpPr/>
        </xdr:nvCxnSpPr>
        <xdr:spPr>
          <a:xfrm flipV="1">
            <a:off x="4468422" y="6052193"/>
            <a:ext cx="770328" cy="153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sp macro="" textlink="">
        <xdr:nvSpPr>
          <xdr:cNvPr id="70" name="楕円 69">
            <a:extLst>
              <a:ext uri="{FF2B5EF4-FFF2-40B4-BE49-F238E27FC236}">
                <a16:creationId xmlns:a16="http://schemas.microsoft.com/office/drawing/2014/main" id="{D4551955-C348-4C90-B284-8078EB66A3F8}"/>
              </a:ext>
            </a:extLst>
          </xdr:cNvPr>
          <xdr:cNvSpPr/>
        </xdr:nvSpPr>
        <xdr:spPr>
          <a:xfrm>
            <a:off x="4474349" y="5900809"/>
            <a:ext cx="156035" cy="153318"/>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3 </a:t>
            </a:r>
            <a:endParaRPr kumimoji="1" lang="ja-JP" altLang="en-US" sz="1200"/>
          </a:p>
        </xdr:txBody>
      </xdr:sp>
      <xdr:sp macro="" textlink="">
        <xdr:nvSpPr>
          <xdr:cNvPr id="72" name="四角形: 角を丸くする 71">
            <a:extLst>
              <a:ext uri="{FF2B5EF4-FFF2-40B4-BE49-F238E27FC236}">
                <a16:creationId xmlns:a16="http://schemas.microsoft.com/office/drawing/2014/main" id="{F85D4C95-76C0-4445-9800-3098827A5010}"/>
              </a:ext>
            </a:extLst>
          </xdr:cNvPr>
          <xdr:cNvSpPr/>
        </xdr:nvSpPr>
        <xdr:spPr>
          <a:xfrm>
            <a:off x="6909290" y="3692782"/>
            <a:ext cx="2044212" cy="27842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36</xdr:col>
      <xdr:colOff>124557</xdr:colOff>
      <xdr:row>43</xdr:row>
      <xdr:rowOff>139211</xdr:rowOff>
    </xdr:from>
    <xdr:to>
      <xdr:col>37</xdr:col>
      <xdr:colOff>69993</xdr:colOff>
      <xdr:row>44</xdr:row>
      <xdr:rowOff>55252</xdr:rowOff>
    </xdr:to>
    <xdr:sp macro="" textlink="">
      <xdr:nvSpPr>
        <xdr:cNvPr id="78" name="楕円 77">
          <a:extLst>
            <a:ext uri="{FF2B5EF4-FFF2-40B4-BE49-F238E27FC236}">
              <a16:creationId xmlns:a16="http://schemas.microsoft.com/office/drawing/2014/main" id="{305DDCA5-7DC3-487E-88AC-0DE601CC4EC2}"/>
            </a:ext>
          </a:extLst>
        </xdr:cNvPr>
        <xdr:cNvSpPr/>
      </xdr:nvSpPr>
      <xdr:spPr>
        <a:xfrm>
          <a:off x="7773865" y="10902461"/>
          <a:ext cx="157916" cy="157829"/>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1</a:t>
          </a:r>
          <a:endParaRPr kumimoji="1" lang="ja-JP" altLang="en-US" sz="1200"/>
        </a:p>
      </xdr:txBody>
    </xdr:sp>
    <xdr:clientData/>
  </xdr:twoCellAnchor>
  <xdr:twoCellAnchor>
    <xdr:from>
      <xdr:col>38</xdr:col>
      <xdr:colOff>205655</xdr:colOff>
      <xdr:row>36</xdr:row>
      <xdr:rowOff>189751</xdr:rowOff>
    </xdr:from>
    <xdr:to>
      <xdr:col>40</xdr:col>
      <xdr:colOff>205154</xdr:colOff>
      <xdr:row>36</xdr:row>
      <xdr:rowOff>190500</xdr:rowOff>
    </xdr:to>
    <xdr:cxnSp macro="">
      <xdr:nvCxnSpPr>
        <xdr:cNvPr id="56" name="直線コネクタ 55">
          <a:extLst>
            <a:ext uri="{FF2B5EF4-FFF2-40B4-BE49-F238E27FC236}">
              <a16:creationId xmlns:a16="http://schemas.microsoft.com/office/drawing/2014/main" id="{7BB14F48-F335-4608-8FF9-17CF89A48B4E}"/>
            </a:ext>
          </a:extLst>
        </xdr:cNvPr>
        <xdr:cNvCxnSpPr/>
      </xdr:nvCxnSpPr>
      <xdr:spPr>
        <a:xfrm>
          <a:off x="8279924" y="9260482"/>
          <a:ext cx="424461" cy="74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197069</xdr:colOff>
      <xdr:row>36</xdr:row>
      <xdr:rowOff>182042</xdr:rowOff>
    </xdr:from>
    <xdr:to>
      <xdr:col>36</xdr:col>
      <xdr:colOff>158169</xdr:colOff>
      <xdr:row>36</xdr:row>
      <xdr:rowOff>190500</xdr:rowOff>
    </xdr:to>
    <xdr:cxnSp macro="">
      <xdr:nvCxnSpPr>
        <xdr:cNvPr id="57" name="直線コネクタ 56">
          <a:extLst>
            <a:ext uri="{FF2B5EF4-FFF2-40B4-BE49-F238E27FC236}">
              <a16:creationId xmlns:a16="http://schemas.microsoft.com/office/drawing/2014/main" id="{F06F6E98-A5FE-49A6-9F2B-9628992EBC79}"/>
            </a:ext>
          </a:extLst>
        </xdr:cNvPr>
        <xdr:cNvCxnSpPr/>
      </xdr:nvCxnSpPr>
      <xdr:spPr>
        <a:xfrm flipV="1">
          <a:off x="7344103" y="9155249"/>
          <a:ext cx="381514" cy="8458"/>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177363</xdr:colOff>
      <xdr:row>36</xdr:row>
      <xdr:rowOff>0</xdr:rowOff>
    </xdr:from>
    <xdr:to>
      <xdr:col>41</xdr:col>
      <xdr:colOff>6569</xdr:colOff>
      <xdr:row>36</xdr:row>
      <xdr:rowOff>145710</xdr:rowOff>
    </xdr:to>
    <xdr:sp macro="" textlink="">
      <xdr:nvSpPr>
        <xdr:cNvPr id="88" name="四角形: 角を丸くする 87">
          <a:extLst>
            <a:ext uri="{FF2B5EF4-FFF2-40B4-BE49-F238E27FC236}">
              <a16:creationId xmlns:a16="http://schemas.microsoft.com/office/drawing/2014/main" id="{9C06687A-87F9-4101-AE7B-F1504375CE20}"/>
            </a:ext>
          </a:extLst>
        </xdr:cNvPr>
        <xdr:cNvSpPr/>
      </xdr:nvSpPr>
      <xdr:spPr>
        <a:xfrm>
          <a:off x="7324397" y="8973207"/>
          <a:ext cx="1300655" cy="14571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32846</xdr:colOff>
      <xdr:row>35</xdr:row>
      <xdr:rowOff>105103</xdr:rowOff>
    </xdr:from>
    <xdr:to>
      <xdr:col>34</xdr:col>
      <xdr:colOff>187188</xdr:colOff>
      <xdr:row>36</xdr:row>
      <xdr:rowOff>16731</xdr:rowOff>
    </xdr:to>
    <xdr:sp macro="" textlink="">
      <xdr:nvSpPr>
        <xdr:cNvPr id="89" name="楕円 88">
          <a:extLst>
            <a:ext uri="{FF2B5EF4-FFF2-40B4-BE49-F238E27FC236}">
              <a16:creationId xmlns:a16="http://schemas.microsoft.com/office/drawing/2014/main" id="{F016C9CE-453F-4912-96BF-086BFFB039AE}"/>
            </a:ext>
          </a:extLst>
        </xdr:cNvPr>
        <xdr:cNvSpPr/>
      </xdr:nvSpPr>
      <xdr:spPr>
        <a:xfrm>
          <a:off x="7179880" y="8841827"/>
          <a:ext cx="154342" cy="148111"/>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4</a:t>
          </a:r>
          <a:endParaRPr kumimoji="1" lang="ja-JP" altLang="en-US" sz="1200"/>
        </a:p>
      </xdr:txBody>
    </xdr:sp>
    <xdr:clientData/>
  </xdr:twoCellAnchor>
  <xdr:twoCellAnchor>
    <xdr:from>
      <xdr:col>38</xdr:col>
      <xdr:colOff>55836</xdr:colOff>
      <xdr:row>36</xdr:row>
      <xdr:rowOff>105104</xdr:rowOff>
    </xdr:from>
    <xdr:to>
      <xdr:col>38</xdr:col>
      <xdr:colOff>183931</xdr:colOff>
      <xdr:row>37</xdr:row>
      <xdr:rowOff>7877</xdr:rowOff>
    </xdr:to>
    <xdr:sp macro="" textlink="">
      <xdr:nvSpPr>
        <xdr:cNvPr id="84" name="楕円 83">
          <a:extLst>
            <a:ext uri="{FF2B5EF4-FFF2-40B4-BE49-F238E27FC236}">
              <a16:creationId xmlns:a16="http://schemas.microsoft.com/office/drawing/2014/main" id="{258FDDE2-B851-4B8B-BDA6-994DF81FFCDB}"/>
            </a:ext>
          </a:extLst>
        </xdr:cNvPr>
        <xdr:cNvSpPr/>
      </xdr:nvSpPr>
      <xdr:spPr>
        <a:xfrm>
          <a:off x="8043698" y="8841828"/>
          <a:ext cx="128095" cy="139256"/>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3  </a:t>
          </a:r>
          <a:endParaRPr kumimoji="1" lang="ja-JP" altLang="en-US" sz="1200"/>
        </a:p>
      </xdr:txBody>
    </xdr:sp>
    <xdr:clientData/>
  </xdr:twoCellAnchor>
  <xdr:twoCellAnchor>
    <xdr:from>
      <xdr:col>34</xdr:col>
      <xdr:colOff>32846</xdr:colOff>
      <xdr:row>36</xdr:row>
      <xdr:rowOff>98534</xdr:rowOff>
    </xdr:from>
    <xdr:to>
      <xdr:col>34</xdr:col>
      <xdr:colOff>188463</xdr:colOff>
      <xdr:row>37</xdr:row>
      <xdr:rowOff>7371</xdr:rowOff>
    </xdr:to>
    <xdr:sp macro="" textlink="">
      <xdr:nvSpPr>
        <xdr:cNvPr id="87" name="楕円 86">
          <a:extLst>
            <a:ext uri="{FF2B5EF4-FFF2-40B4-BE49-F238E27FC236}">
              <a16:creationId xmlns:a16="http://schemas.microsoft.com/office/drawing/2014/main" id="{5ABC9CEE-BDEC-473C-A92C-40E7C305D541}"/>
            </a:ext>
          </a:extLst>
        </xdr:cNvPr>
        <xdr:cNvSpPr/>
      </xdr:nvSpPr>
      <xdr:spPr>
        <a:xfrm>
          <a:off x="7179880" y="9071741"/>
          <a:ext cx="155617" cy="14532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２</a:t>
          </a:r>
        </a:p>
      </xdr:txBody>
    </xdr:sp>
    <xdr:clientData/>
  </xdr:twoCellAnchor>
  <xdr:twoCellAnchor>
    <xdr:from>
      <xdr:col>9</xdr:col>
      <xdr:colOff>124239</xdr:colOff>
      <xdr:row>60</xdr:row>
      <xdr:rowOff>49695</xdr:rowOff>
    </xdr:from>
    <xdr:to>
      <xdr:col>13</xdr:col>
      <xdr:colOff>8282</xdr:colOff>
      <xdr:row>61</xdr:row>
      <xdr:rowOff>57978</xdr:rowOff>
    </xdr:to>
    <xdr:sp macro="" textlink="">
      <xdr:nvSpPr>
        <xdr:cNvPr id="91" name="楕円 90">
          <a:extLst>
            <a:ext uri="{FF2B5EF4-FFF2-40B4-BE49-F238E27FC236}">
              <a16:creationId xmlns:a16="http://schemas.microsoft.com/office/drawing/2014/main" id="{87922181-C159-4243-B96E-769D814D02E8}"/>
            </a:ext>
          </a:extLst>
        </xdr:cNvPr>
        <xdr:cNvSpPr/>
      </xdr:nvSpPr>
      <xdr:spPr>
        <a:xfrm>
          <a:off x="1987826" y="14602238"/>
          <a:ext cx="712304" cy="248479"/>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集計</a:t>
          </a:r>
        </a:p>
      </xdr:txBody>
    </xdr:sp>
    <xdr:clientData/>
  </xdr:twoCellAnchor>
  <xdr:twoCellAnchor>
    <xdr:from>
      <xdr:col>12</xdr:col>
      <xdr:colOff>200496</xdr:colOff>
      <xdr:row>61</xdr:row>
      <xdr:rowOff>58944</xdr:rowOff>
    </xdr:from>
    <xdr:to>
      <xdr:col>39</xdr:col>
      <xdr:colOff>97972</xdr:colOff>
      <xdr:row>61</xdr:row>
      <xdr:rowOff>63689</xdr:rowOff>
    </xdr:to>
    <xdr:cxnSp macro="">
      <xdr:nvCxnSpPr>
        <xdr:cNvPr id="92" name="直線コネクタ 91">
          <a:extLst>
            <a:ext uri="{FF2B5EF4-FFF2-40B4-BE49-F238E27FC236}">
              <a16:creationId xmlns:a16="http://schemas.microsoft.com/office/drawing/2014/main" id="{5A03E5F9-A8B1-454E-9134-B4F706F6CE84}"/>
            </a:ext>
          </a:extLst>
        </xdr:cNvPr>
        <xdr:cNvCxnSpPr/>
      </xdr:nvCxnSpPr>
      <xdr:spPr>
        <a:xfrm flipV="1">
          <a:off x="2685279" y="14851683"/>
          <a:ext cx="5488236" cy="474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140129</xdr:colOff>
      <xdr:row>59</xdr:row>
      <xdr:rowOff>235141</xdr:rowOff>
    </xdr:from>
    <xdr:to>
      <xdr:col>32</xdr:col>
      <xdr:colOff>48672</xdr:colOff>
      <xdr:row>61</xdr:row>
      <xdr:rowOff>75292</xdr:rowOff>
    </xdr:to>
    <xdr:sp macro="" textlink="">
      <xdr:nvSpPr>
        <xdr:cNvPr id="93" name="正方形/長方形 92">
          <a:extLst>
            <a:ext uri="{FF2B5EF4-FFF2-40B4-BE49-F238E27FC236}">
              <a16:creationId xmlns:a16="http://schemas.microsoft.com/office/drawing/2014/main" id="{BEF36E7E-A5B8-4AD2-9AC1-C988BDB37E08}"/>
            </a:ext>
          </a:extLst>
        </xdr:cNvPr>
        <xdr:cNvSpPr/>
      </xdr:nvSpPr>
      <xdr:spPr>
        <a:xfrm>
          <a:off x="5316759" y="14547489"/>
          <a:ext cx="1358000" cy="320542"/>
        </a:xfrm>
        <a:prstGeom prst="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95004</xdr:colOff>
      <xdr:row>59</xdr:row>
      <xdr:rowOff>232133</xdr:rowOff>
    </xdr:from>
    <xdr:to>
      <xdr:col>39</xdr:col>
      <xdr:colOff>85111</xdr:colOff>
      <xdr:row>61</xdr:row>
      <xdr:rowOff>83967</xdr:rowOff>
    </xdr:to>
    <xdr:sp macro="" textlink="">
      <xdr:nvSpPr>
        <xdr:cNvPr id="94" name="正方形/長方形 93">
          <a:extLst>
            <a:ext uri="{FF2B5EF4-FFF2-40B4-BE49-F238E27FC236}">
              <a16:creationId xmlns:a16="http://schemas.microsoft.com/office/drawing/2014/main" id="{A330F61C-B18E-42A0-BAD6-206B2138A25E}"/>
            </a:ext>
          </a:extLst>
        </xdr:cNvPr>
        <xdr:cNvSpPr/>
      </xdr:nvSpPr>
      <xdr:spPr>
        <a:xfrm>
          <a:off x="7342287" y="14544481"/>
          <a:ext cx="818367" cy="332225"/>
        </a:xfrm>
        <a:prstGeom prst="rect">
          <a:avLst/>
        </a:prstGeom>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166773</xdr:colOff>
      <xdr:row>54</xdr:row>
      <xdr:rowOff>193340</xdr:rowOff>
    </xdr:from>
    <xdr:to>
      <xdr:col>14</xdr:col>
      <xdr:colOff>62687</xdr:colOff>
      <xdr:row>59</xdr:row>
      <xdr:rowOff>132001</xdr:rowOff>
    </xdr:to>
    <xdr:sp macro="" textlink="">
      <xdr:nvSpPr>
        <xdr:cNvPr id="95" name="吹き出し: 折線 (枠付き、強調線付き) 94">
          <a:extLst>
            <a:ext uri="{FF2B5EF4-FFF2-40B4-BE49-F238E27FC236}">
              <a16:creationId xmlns:a16="http://schemas.microsoft.com/office/drawing/2014/main" id="{1A9293CC-E667-4EEA-A6F1-9996173F9AFA}"/>
            </a:ext>
          </a:extLst>
        </xdr:cNvPr>
        <xdr:cNvSpPr/>
      </xdr:nvSpPr>
      <xdr:spPr>
        <a:xfrm>
          <a:off x="995034" y="13304710"/>
          <a:ext cx="1966566" cy="1139639"/>
        </a:xfrm>
        <a:prstGeom prst="accentBorderCallout2">
          <a:avLst>
            <a:gd name="adj1" fmla="val 67179"/>
            <a:gd name="adj2" fmla="val 103154"/>
            <a:gd name="adj3" fmla="val 80262"/>
            <a:gd name="adj4" fmla="val 117369"/>
            <a:gd name="adj5" fmla="val 107420"/>
            <a:gd name="adj6" fmla="val 32293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66243</xdr:colOff>
      <xdr:row>54</xdr:row>
      <xdr:rowOff>178330</xdr:rowOff>
    </xdr:from>
    <xdr:to>
      <xdr:col>14</xdr:col>
      <xdr:colOff>67735</xdr:colOff>
      <xdr:row>59</xdr:row>
      <xdr:rowOff>125502</xdr:rowOff>
    </xdr:to>
    <xdr:sp macro="" textlink="">
      <xdr:nvSpPr>
        <xdr:cNvPr id="96" name="吹き出し: 折線 (枠付き、強調線付き) 95">
          <a:extLst>
            <a:ext uri="{FF2B5EF4-FFF2-40B4-BE49-F238E27FC236}">
              <a16:creationId xmlns:a16="http://schemas.microsoft.com/office/drawing/2014/main" id="{3143715C-6BCC-4269-9A4E-F811450050FF}"/>
            </a:ext>
          </a:extLst>
        </xdr:cNvPr>
        <xdr:cNvSpPr/>
      </xdr:nvSpPr>
      <xdr:spPr>
        <a:xfrm>
          <a:off x="894504" y="13289700"/>
          <a:ext cx="2072144" cy="1148150"/>
        </a:xfrm>
        <a:prstGeom prst="accentBorderCallout2">
          <a:avLst>
            <a:gd name="adj1" fmla="val 70562"/>
            <a:gd name="adj2" fmla="val 103268"/>
            <a:gd name="adj3" fmla="val 79832"/>
            <a:gd name="adj4" fmla="val 117194"/>
            <a:gd name="adj5" fmla="val 108613"/>
            <a:gd name="adj6" fmla="val 213194"/>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800"/>
            <a:t>諸元入力にあたって</a:t>
          </a:r>
          <a:endParaRPr kumimoji="1" lang="en-US" altLang="ja-JP" sz="800"/>
        </a:p>
        <a:p>
          <a:pPr algn="l"/>
          <a:r>
            <a:rPr kumimoji="1" lang="en-US" altLang="ja-JP" sz="800"/>
            <a:t>200W×1</a:t>
          </a:r>
          <a:r>
            <a:rPr kumimoji="1" lang="ja-JP" altLang="en-US" sz="800"/>
            <a:t>灯であれば、</a:t>
          </a:r>
          <a:endParaRPr kumimoji="1" lang="en-US" altLang="ja-JP" sz="800"/>
        </a:p>
        <a:p>
          <a:pPr algn="l"/>
          <a:r>
            <a:rPr kumimoji="1" lang="en-US" altLang="ja-JP" sz="800"/>
            <a:t>100W×2</a:t>
          </a:r>
          <a:r>
            <a:rPr kumimoji="1" lang="ja-JP" altLang="en-US" sz="800"/>
            <a:t>灯として入力下さい</a:t>
          </a:r>
          <a:endParaRPr kumimoji="1" lang="en-US" altLang="ja-JP" sz="800"/>
        </a:p>
        <a:p>
          <a:pPr algn="l"/>
          <a:r>
            <a:rPr kumimoji="1" lang="en-US" altLang="ja-JP" sz="800"/>
            <a:t>200VA×1</a:t>
          </a:r>
          <a:r>
            <a:rPr kumimoji="1" lang="ja-JP" altLang="en-US" sz="800"/>
            <a:t>台も同様に、</a:t>
          </a:r>
          <a:endParaRPr kumimoji="1" lang="en-US" altLang="ja-JP" sz="800"/>
        </a:p>
        <a:p>
          <a:pPr algn="l"/>
          <a:r>
            <a:rPr kumimoji="1" lang="en-US" altLang="ja-JP" sz="800"/>
            <a:t>100VA×2</a:t>
          </a:r>
          <a:r>
            <a:rPr kumimoji="1" lang="ja-JP" altLang="en-US" sz="800"/>
            <a:t>台として入力下さい</a:t>
          </a:r>
        </a:p>
      </xdr:txBody>
    </xdr:sp>
    <xdr:clientData/>
  </xdr:twoCellAnchor>
  <xdr:twoCellAnchor>
    <xdr:from>
      <xdr:col>26</xdr:col>
      <xdr:colOff>173009</xdr:colOff>
      <xdr:row>54</xdr:row>
      <xdr:rowOff>91324</xdr:rowOff>
    </xdr:from>
    <xdr:to>
      <xdr:col>27</xdr:col>
      <xdr:colOff>174501</xdr:colOff>
      <xdr:row>55</xdr:row>
      <xdr:rowOff>33132</xdr:rowOff>
    </xdr:to>
    <xdr:sp macro="" textlink="">
      <xdr:nvSpPr>
        <xdr:cNvPr id="108" name="楕円 107">
          <a:extLst>
            <a:ext uri="{FF2B5EF4-FFF2-40B4-BE49-F238E27FC236}">
              <a16:creationId xmlns:a16="http://schemas.microsoft.com/office/drawing/2014/main" id="{345C7653-364E-4518-87B1-F91AB84E7574}"/>
            </a:ext>
          </a:extLst>
        </xdr:cNvPr>
        <xdr:cNvSpPr/>
      </xdr:nvSpPr>
      <xdr:spPr>
        <a:xfrm>
          <a:off x="5556705" y="13202694"/>
          <a:ext cx="208557" cy="18200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t>4  </a:t>
          </a:r>
          <a:endParaRPr kumimoji="1" lang="ja-JP" altLang="en-US" sz="1200"/>
        </a:p>
      </xdr:txBody>
    </xdr:sp>
    <xdr:clientData/>
  </xdr:twoCellAnchor>
  <xdr:twoCellAnchor>
    <xdr:from>
      <xdr:col>20</xdr:col>
      <xdr:colOff>10421</xdr:colOff>
      <xdr:row>56</xdr:row>
      <xdr:rowOff>98310</xdr:rowOff>
    </xdr:from>
    <xdr:to>
      <xdr:col>25</xdr:col>
      <xdr:colOff>157370</xdr:colOff>
      <xdr:row>56</xdr:row>
      <xdr:rowOff>99391</xdr:rowOff>
    </xdr:to>
    <xdr:cxnSp macro="">
      <xdr:nvCxnSpPr>
        <xdr:cNvPr id="112" name="直線コネクタ 111">
          <a:extLst>
            <a:ext uri="{FF2B5EF4-FFF2-40B4-BE49-F238E27FC236}">
              <a16:creationId xmlns:a16="http://schemas.microsoft.com/office/drawing/2014/main" id="{447D905C-ED3A-4E84-B2B0-3187EF009E18}"/>
            </a:ext>
          </a:extLst>
        </xdr:cNvPr>
        <xdr:cNvCxnSpPr/>
      </xdr:nvCxnSpPr>
      <xdr:spPr>
        <a:xfrm>
          <a:off x="4151725" y="13690071"/>
          <a:ext cx="1182275" cy="10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204233</xdr:colOff>
      <xdr:row>55</xdr:row>
      <xdr:rowOff>159601</xdr:rowOff>
    </xdr:from>
    <xdr:to>
      <xdr:col>25</xdr:col>
      <xdr:colOff>144117</xdr:colOff>
      <xdr:row>55</xdr:row>
      <xdr:rowOff>160682</xdr:rowOff>
    </xdr:to>
    <xdr:cxnSp macro="">
      <xdr:nvCxnSpPr>
        <xdr:cNvPr id="115" name="直線コネクタ 114">
          <a:extLst>
            <a:ext uri="{FF2B5EF4-FFF2-40B4-BE49-F238E27FC236}">
              <a16:creationId xmlns:a16="http://schemas.microsoft.com/office/drawing/2014/main" id="{23471744-6D4A-409C-8CF8-9558D502D8FC}"/>
            </a:ext>
          </a:extLst>
        </xdr:cNvPr>
        <xdr:cNvCxnSpPr/>
      </xdr:nvCxnSpPr>
      <xdr:spPr>
        <a:xfrm>
          <a:off x="4138472" y="13511166"/>
          <a:ext cx="1182275" cy="10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481</xdr:colOff>
      <xdr:row>54</xdr:row>
      <xdr:rowOff>196044</xdr:rowOff>
    </xdr:from>
    <xdr:to>
      <xdr:col>25</xdr:col>
      <xdr:colOff>147430</xdr:colOff>
      <xdr:row>54</xdr:row>
      <xdr:rowOff>197125</xdr:rowOff>
    </xdr:to>
    <xdr:cxnSp macro="">
      <xdr:nvCxnSpPr>
        <xdr:cNvPr id="116" name="直線コネクタ 115">
          <a:extLst>
            <a:ext uri="{FF2B5EF4-FFF2-40B4-BE49-F238E27FC236}">
              <a16:creationId xmlns:a16="http://schemas.microsoft.com/office/drawing/2014/main" id="{AF6E31F1-E188-403C-BF59-58ED72802093}"/>
            </a:ext>
          </a:extLst>
        </xdr:cNvPr>
        <xdr:cNvCxnSpPr/>
      </xdr:nvCxnSpPr>
      <xdr:spPr>
        <a:xfrm>
          <a:off x="4141785" y="13307414"/>
          <a:ext cx="1182275" cy="10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12077</xdr:colOff>
      <xdr:row>53</xdr:row>
      <xdr:rowOff>232488</xdr:rowOff>
    </xdr:from>
    <xdr:to>
      <xdr:col>25</xdr:col>
      <xdr:colOff>159026</xdr:colOff>
      <xdr:row>53</xdr:row>
      <xdr:rowOff>233569</xdr:rowOff>
    </xdr:to>
    <xdr:cxnSp macro="">
      <xdr:nvCxnSpPr>
        <xdr:cNvPr id="117" name="直線コネクタ 116">
          <a:extLst>
            <a:ext uri="{FF2B5EF4-FFF2-40B4-BE49-F238E27FC236}">
              <a16:creationId xmlns:a16="http://schemas.microsoft.com/office/drawing/2014/main" id="{D14055F2-6A33-47C7-AF23-A25BFEA9C74F}"/>
            </a:ext>
          </a:extLst>
        </xdr:cNvPr>
        <xdr:cNvCxnSpPr/>
      </xdr:nvCxnSpPr>
      <xdr:spPr>
        <a:xfrm>
          <a:off x="4153381" y="13103662"/>
          <a:ext cx="1182275" cy="10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198779</xdr:colOff>
      <xdr:row>53</xdr:row>
      <xdr:rowOff>24849</xdr:rowOff>
    </xdr:from>
    <xdr:to>
      <xdr:col>26</xdr:col>
      <xdr:colOff>157368</xdr:colOff>
      <xdr:row>56</xdr:row>
      <xdr:rowOff>124239</xdr:rowOff>
    </xdr:to>
    <xdr:sp macro="" textlink="">
      <xdr:nvSpPr>
        <xdr:cNvPr id="119" name="左中かっこ 118">
          <a:extLst>
            <a:ext uri="{FF2B5EF4-FFF2-40B4-BE49-F238E27FC236}">
              <a16:creationId xmlns:a16="http://schemas.microsoft.com/office/drawing/2014/main" id="{77693DB0-7207-4E5A-8BD9-ADE3BF32AB1C}"/>
            </a:ext>
          </a:extLst>
        </xdr:cNvPr>
        <xdr:cNvSpPr/>
      </xdr:nvSpPr>
      <xdr:spPr>
        <a:xfrm flipH="1">
          <a:off x="5375409" y="12896023"/>
          <a:ext cx="165655" cy="819977"/>
        </a:xfrm>
        <a:prstGeom prst="leftBrace">
          <a:avLst>
            <a:gd name="adj1" fmla="val 67606"/>
            <a:gd name="adj2" fmla="val 49048"/>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35035</xdr:colOff>
      <xdr:row>1</xdr:row>
      <xdr:rowOff>0</xdr:rowOff>
    </xdr:from>
    <xdr:to>
      <xdr:col>26</xdr:col>
      <xdr:colOff>140804</xdr:colOff>
      <xdr:row>3</xdr:row>
      <xdr:rowOff>0</xdr:rowOff>
    </xdr:to>
    <xdr:sp macro="" textlink="">
      <xdr:nvSpPr>
        <xdr:cNvPr id="2" name="Rectangle 3">
          <a:extLst>
            <a:ext uri="{FF2B5EF4-FFF2-40B4-BE49-F238E27FC236}">
              <a16:creationId xmlns:a16="http://schemas.microsoft.com/office/drawing/2014/main" id="{D65981A1-701E-4BBC-9922-3A5BCAD659C2}"/>
            </a:ext>
          </a:extLst>
        </xdr:cNvPr>
        <xdr:cNvSpPr>
          <a:spLocks noChangeArrowheads="1"/>
        </xdr:cNvSpPr>
      </xdr:nvSpPr>
      <xdr:spPr bwMode="auto">
        <a:xfrm>
          <a:off x="273160" y="238125"/>
          <a:ext cx="6163669" cy="476250"/>
        </a:xfrm>
        <a:prstGeom prst="rect">
          <a:avLst/>
        </a:prstGeom>
        <a:solidFill>
          <a:schemeClr val="accent2">
            <a:lumMod val="20000"/>
            <a:lumOff val="80000"/>
          </a:schemeClr>
        </a:solidFill>
        <a:ln>
          <a:solidFill>
            <a:srgbClr val="FF0000"/>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Meiryo UI" panose="020B0604030504040204" pitchFamily="50" charset="-128"/>
              <a:ea typeface="Meiryo UI" panose="020B0604030504040204" pitchFamily="50" charset="-128"/>
            </a:rPr>
            <a:t>試算諸元入力</a:t>
          </a:r>
          <a:endParaRPr lang="en-US" altLang="ja-JP" sz="1400">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28</xdr:col>
      <xdr:colOff>74544</xdr:colOff>
      <xdr:row>2</xdr:row>
      <xdr:rowOff>59495</xdr:rowOff>
    </xdr:from>
    <xdr:to>
      <xdr:col>31</xdr:col>
      <xdr:colOff>427652</xdr:colOff>
      <xdr:row>5</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EAFD802D-CC1B-429C-8B88-62D8F344D384}"/>
            </a:ext>
          </a:extLst>
        </xdr:cNvPr>
        <xdr:cNvSpPr/>
      </xdr:nvSpPr>
      <xdr:spPr>
        <a:xfrm>
          <a:off x="6846819" y="535745"/>
          <a:ext cx="1638983" cy="776800"/>
        </a:xfrm>
        <a:prstGeom prst="rect">
          <a:avLst/>
        </a:prstGeom>
        <a:solidFill>
          <a:schemeClr val="accent1"/>
        </a:solidFill>
        <a:ln>
          <a:solidFill>
            <a:srgbClr val="FFFF00"/>
          </a:solidFill>
        </a:ln>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次ページ</a:t>
          </a: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「電気料金試算結果」</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155864</xdr:colOff>
      <xdr:row>1</xdr:row>
      <xdr:rowOff>17319</xdr:rowOff>
    </xdr:from>
    <xdr:to>
      <xdr:col>41</xdr:col>
      <xdr:colOff>155864</xdr:colOff>
      <xdr:row>3</xdr:row>
      <xdr:rowOff>17319</xdr:rowOff>
    </xdr:to>
    <xdr:sp macro="" textlink="">
      <xdr:nvSpPr>
        <xdr:cNvPr id="2" name="Rectangle 3">
          <a:extLst>
            <a:ext uri="{FF2B5EF4-FFF2-40B4-BE49-F238E27FC236}">
              <a16:creationId xmlns:a16="http://schemas.microsoft.com/office/drawing/2014/main" id="{6B7720B4-71B9-44C7-A7FD-91EE4AD6EBE9}"/>
            </a:ext>
          </a:extLst>
        </xdr:cNvPr>
        <xdr:cNvSpPr>
          <a:spLocks noChangeArrowheads="1"/>
        </xdr:cNvSpPr>
      </xdr:nvSpPr>
      <xdr:spPr bwMode="auto">
        <a:xfrm>
          <a:off x="393989" y="245919"/>
          <a:ext cx="9525000" cy="457200"/>
        </a:xfrm>
        <a:prstGeom prst="rect">
          <a:avLst/>
        </a:prstGeom>
        <a:solidFill>
          <a:schemeClr val="accent2">
            <a:lumMod val="20000"/>
            <a:lumOff val="80000"/>
          </a:schemeClr>
        </a:solidFill>
        <a:ln>
          <a:solidFill>
            <a:srgbClr val="FF0000"/>
          </a:solidFill>
        </a:ln>
        <a:effectLst/>
      </xdr:spPr>
      <xdr:txBody>
        <a:bodyPr wrap="square" lIns="92075" tIns="46038" rIns="92075" bIns="46038" anchor="ctr"/>
        <a:lstStyle>
          <a:defPPr>
            <a:defRPr lang="ja-JP"/>
          </a:defPPr>
          <a:lvl1pPr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1pPr>
          <a:lvl2pPr marL="4572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2pPr>
          <a:lvl3pPr marL="9144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3pPr>
          <a:lvl4pPr marL="13716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4pPr>
          <a:lvl5pPr marL="1828800" algn="l" rtl="0" eaLnBrk="0" fontAlgn="base" hangingPunct="0">
            <a:spcBef>
              <a:spcPct val="0"/>
            </a:spcBef>
            <a:spcAft>
              <a:spcPct val="0"/>
            </a:spcAft>
            <a:defRPr kumimoji="1" kern="1200">
              <a:solidFill>
                <a:schemeClr val="tx1"/>
              </a:solidFill>
              <a:latin typeface="Calibri" panose="020F0502020204030204" pitchFamily="34" charset="0"/>
              <a:ea typeface="Meiryo UI" panose="020B0604030504040204" pitchFamily="50" charset="-128"/>
              <a:cs typeface="+mn-cs"/>
            </a:defRPr>
          </a:lvl5pPr>
          <a:lvl6pPr marL="22860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6pPr>
          <a:lvl7pPr marL="27432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7pPr>
          <a:lvl8pPr marL="32004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8pPr>
          <a:lvl9pPr marL="3657600" algn="l" defTabSz="914400" rtl="0" eaLnBrk="1" latinLnBrk="0" hangingPunct="1">
            <a:defRPr kumimoji="1" kern="1200">
              <a:solidFill>
                <a:schemeClr val="tx1"/>
              </a:solidFill>
              <a:latin typeface="Calibri" panose="020F0502020204030204" pitchFamily="34" charset="0"/>
              <a:ea typeface="Meiryo UI" panose="020B0604030504040204" pitchFamily="50" charset="-128"/>
              <a:cs typeface="+mn-cs"/>
            </a:defRPr>
          </a:lvl9pPr>
        </a:lstStyle>
        <a:p>
          <a:pPr marL="88900" lvl="1" algn="ctr">
            <a:defRPr/>
          </a:pPr>
          <a:r>
            <a:rPr lang="ja-JP" altLang="en-US" sz="1400">
              <a:solidFill>
                <a:schemeClr val="tx1">
                  <a:lumMod val="75000"/>
                  <a:lumOff val="25000"/>
                </a:schemeClr>
              </a:solidFill>
              <a:latin typeface="游ゴシック" panose="020B0400000000000000" pitchFamily="50" charset="-128"/>
              <a:ea typeface="游ゴシック" panose="020B0400000000000000" pitchFamily="50" charset="-128"/>
            </a:rPr>
            <a:t>電気料金試算結果</a:t>
          </a:r>
          <a:endParaRPr lang="en-US" altLang="ja-JP" sz="1400">
            <a:solidFill>
              <a:schemeClr val="tx1">
                <a:lumMod val="75000"/>
                <a:lumOff val="2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42</xdr:col>
      <xdr:colOff>0</xdr:colOff>
      <xdr:row>1</xdr:row>
      <xdr:rowOff>0</xdr:rowOff>
    </xdr:from>
    <xdr:to>
      <xdr:col>45</xdr:col>
      <xdr:colOff>92372</xdr:colOff>
      <xdr:row>4</xdr:row>
      <xdr:rowOff>96715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7C4082BF-3F66-4E4B-AC97-B9250259F477}"/>
            </a:ext>
          </a:extLst>
        </xdr:cNvPr>
        <xdr:cNvSpPr/>
      </xdr:nvSpPr>
      <xdr:spPr>
        <a:xfrm>
          <a:off x="10010775" y="228600"/>
          <a:ext cx="835322" cy="782515"/>
        </a:xfrm>
        <a:prstGeom prst="rect">
          <a:avLst/>
        </a:prstGeom>
        <a:solidFill>
          <a:schemeClr val="accent1"/>
        </a:solidFill>
        <a:ln>
          <a:solidFill>
            <a:srgbClr val="FFFF00"/>
          </a:solidFill>
        </a:ln>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前ページ</a:t>
          </a:r>
          <a:endParaRPr kumimoji="1" lang="en-US" altLang="ja-JP" sz="1100">
            <a:solidFill>
              <a:schemeClr val="lt1"/>
            </a:solidFill>
            <a:effectLst/>
            <a:latin typeface="游ゴシック" panose="020B0400000000000000" pitchFamily="50" charset="-128"/>
            <a:ea typeface="游ゴシック" panose="020B0400000000000000" pitchFamily="50" charset="-128"/>
            <a:cs typeface="+mn-cs"/>
          </a:endParaRPr>
        </a:p>
        <a:p>
          <a:r>
            <a:rPr kumimoji="1" lang="ja-JP" altLang="en-US" sz="1100">
              <a:solidFill>
                <a:schemeClr val="lt1"/>
              </a:solidFill>
              <a:effectLst/>
              <a:latin typeface="游ゴシック" panose="020B0400000000000000" pitchFamily="50" charset="-128"/>
              <a:ea typeface="游ゴシック" panose="020B0400000000000000" pitchFamily="50" charset="-128"/>
              <a:cs typeface="+mn-cs"/>
            </a:rPr>
            <a:t>「試算諸元入力」</a:t>
          </a:r>
        </a:p>
      </xdr:txBody>
    </xdr:sp>
    <xdr:clientData/>
  </xdr:twoCellAnchor>
  <xdr:twoCellAnchor>
    <xdr:from>
      <xdr:col>15</xdr:col>
      <xdr:colOff>27995</xdr:colOff>
      <xdr:row>12</xdr:row>
      <xdr:rowOff>220459</xdr:rowOff>
    </xdr:from>
    <xdr:to>
      <xdr:col>39</xdr:col>
      <xdr:colOff>47904</xdr:colOff>
      <xdr:row>14</xdr:row>
      <xdr:rowOff>25978</xdr:rowOff>
    </xdr:to>
    <xdr:sp macro="" textlink="">
      <xdr:nvSpPr>
        <xdr:cNvPr id="4" name="正方形/長方形 3">
          <a:extLst>
            <a:ext uri="{FF2B5EF4-FFF2-40B4-BE49-F238E27FC236}">
              <a16:creationId xmlns:a16="http://schemas.microsoft.com/office/drawing/2014/main" id="{D62D0AA5-258D-4943-988B-872723537606}"/>
            </a:ext>
          </a:extLst>
        </xdr:cNvPr>
        <xdr:cNvSpPr/>
      </xdr:nvSpPr>
      <xdr:spPr>
        <a:xfrm>
          <a:off x="3664813" y="3277118"/>
          <a:ext cx="5838818" cy="290428"/>
        </a:xfrm>
        <a:prstGeom prst="rect">
          <a:avLst/>
        </a:prstGeom>
        <a:noFill/>
        <a:ln w="19050">
          <a:solidFill>
            <a:srgbClr val="FF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183460</xdr:colOff>
      <xdr:row>12</xdr:row>
      <xdr:rowOff>225425</xdr:rowOff>
    </xdr:from>
    <xdr:to>
      <xdr:col>17</xdr:col>
      <xdr:colOff>57564</xdr:colOff>
      <xdr:row>13</xdr:row>
      <xdr:rowOff>209549</xdr:rowOff>
    </xdr:to>
    <xdr:sp macro="" textlink="">
      <xdr:nvSpPr>
        <xdr:cNvPr id="5" name="テキスト ボックス 4">
          <a:extLst>
            <a:ext uri="{FF2B5EF4-FFF2-40B4-BE49-F238E27FC236}">
              <a16:creationId xmlns:a16="http://schemas.microsoft.com/office/drawing/2014/main" id="{48E7EBFF-FC99-48C4-AB97-E5BFD30CAC12}"/>
            </a:ext>
          </a:extLst>
        </xdr:cNvPr>
        <xdr:cNvSpPr txBox="1"/>
      </xdr:nvSpPr>
      <xdr:spPr>
        <a:xfrm>
          <a:off x="3517210" y="3121025"/>
          <a:ext cx="588479" cy="212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433;&#38911;&#38989;_&#35430;&#31639;&#34920;&#65288;&#38626;&#23798;&#31561;&#20379;&#32102;&#32004;&#27454;&#65339;&#20302;&#22311;&#29992;&#65341;&#65289;&#20462;&#27491;&#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案内"/>
      <sheetName val="必要資料のご案内 "/>
      <sheetName val="試算諸元入力"/>
      <sheetName val="電気料金試算結果"/>
      <sheetName val="これより右はＨＰ非表示"/>
      <sheetName val="従量電灯B"/>
      <sheetName val="従量電灯C"/>
      <sheetName val="電化上手"/>
      <sheetName val="ﾋﾟｰｸｼﾌﾄ"/>
      <sheetName val="低圧電力"/>
      <sheetName val="リスト"/>
      <sheetName val="old rate"/>
      <sheetName val="new rate"/>
      <sheetName val="fuel"/>
    </sheetNames>
    <sheetDataSet>
      <sheetData sheetId="0"/>
      <sheetData sheetId="1"/>
      <sheetData sheetId="2"/>
      <sheetData sheetId="3"/>
      <sheetData sheetId="4"/>
      <sheetData sheetId="5"/>
      <sheetData sheetId="6"/>
      <sheetData sheetId="7"/>
      <sheetData sheetId="8"/>
      <sheetData sheetId="9"/>
      <sheetData sheetId="10">
        <row r="2">
          <cell r="A2" t="str">
            <v>従量電灯B</v>
          </cell>
          <cell r="I2" t="str">
            <v>A</v>
          </cell>
        </row>
        <row r="3">
          <cell r="I3" t="str">
            <v>kVA</v>
          </cell>
        </row>
        <row r="6">
          <cell r="A6" t="str">
            <v>低圧電力</v>
          </cell>
          <cell r="I6" t="str">
            <v>kW</v>
          </cell>
        </row>
      </sheetData>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9050">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878B-FAF7-46EB-9C28-9566DD5A665A}">
  <dimension ref="A1:AW38"/>
  <sheetViews>
    <sheetView showGridLines="0" showRowColHeaders="0" tabSelected="1" zoomScale="120" zoomScaleNormal="120" workbookViewId="0">
      <selection activeCell="W10" sqref="W10"/>
    </sheetView>
  </sheetViews>
  <sheetFormatPr defaultColWidth="2.125" defaultRowHeight="18.600000000000001" customHeight="1" x14ac:dyDescent="0.4"/>
  <cols>
    <col min="1" max="48" width="2.75" customWidth="1"/>
    <col min="49" max="49" width="2.125" customWidth="1"/>
    <col min="16384" max="16384" width="2.125" customWidth="1"/>
  </cols>
  <sheetData>
    <row r="1" spans="1:49" ht="18.600000000000001" customHeight="1" x14ac:dyDescent="0.4">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55"/>
      <c r="AO1" s="167"/>
      <c r="AP1" s="167"/>
      <c r="AQ1" s="155"/>
      <c r="AR1" s="155"/>
      <c r="AS1" s="155"/>
      <c r="AT1" s="155"/>
      <c r="AU1" s="1"/>
      <c r="AV1" s="1"/>
      <c r="AW1" s="1"/>
    </row>
    <row r="2" spans="1:49" ht="18.600000000000001" customHeight="1" x14ac:dyDescent="0.4">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55"/>
      <c r="AO2" s="167"/>
      <c r="AP2" s="167"/>
      <c r="AQ2" s="155"/>
      <c r="AR2" s="155"/>
      <c r="AS2" s="155"/>
      <c r="AT2" s="155"/>
      <c r="AU2" s="1"/>
      <c r="AV2" s="1"/>
      <c r="AW2" s="1"/>
    </row>
    <row r="3" spans="1:49" ht="18.600000000000001" customHeight="1" x14ac:dyDescent="0.4">
      <c r="A3" s="167"/>
      <c r="B3" s="167" t="s">
        <v>0</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55"/>
      <c r="AR3" s="155"/>
      <c r="AS3" s="155"/>
      <c r="AT3" s="155"/>
      <c r="AU3" s="1"/>
      <c r="AV3" s="1"/>
      <c r="AW3" s="1"/>
    </row>
    <row r="4" spans="1:49" ht="18.600000000000001" customHeight="1" x14ac:dyDescent="0.4">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55"/>
      <c r="AR4" s="155"/>
      <c r="AS4" s="155"/>
      <c r="AT4" s="155"/>
      <c r="AU4" s="1"/>
      <c r="AV4" s="1"/>
      <c r="AW4" s="1"/>
    </row>
    <row r="5" spans="1:49" ht="18.600000000000001" customHeight="1" x14ac:dyDescent="0.4">
      <c r="A5" s="167"/>
      <c r="B5" s="167"/>
      <c r="C5" s="167"/>
      <c r="D5" s="167"/>
      <c r="E5" s="167"/>
      <c r="F5" s="167"/>
      <c r="G5" s="167"/>
      <c r="H5" s="167"/>
      <c r="I5" s="167"/>
      <c r="J5" s="167"/>
      <c r="K5" s="155"/>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55"/>
      <c r="AR5" s="155"/>
      <c r="AS5" s="155"/>
      <c r="AT5" s="155"/>
      <c r="AU5" s="1"/>
      <c r="AV5" s="1"/>
      <c r="AW5" s="1"/>
    </row>
    <row r="6" spans="1:49" ht="18.600000000000001" customHeight="1" x14ac:dyDescent="0.4">
      <c r="A6" s="167"/>
      <c r="B6" s="167"/>
      <c r="C6" s="185" t="s">
        <v>1</v>
      </c>
      <c r="D6" s="185" t="s">
        <v>2</v>
      </c>
      <c r="E6" s="167"/>
      <c r="F6" s="167"/>
      <c r="G6" s="167"/>
      <c r="H6" s="167"/>
      <c r="I6" s="167"/>
      <c r="J6" s="167"/>
      <c r="K6" s="155"/>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55"/>
      <c r="AR6" s="155"/>
      <c r="AS6" s="155"/>
      <c r="AT6" s="155"/>
      <c r="AU6" s="1"/>
      <c r="AV6" s="1"/>
      <c r="AW6" s="1"/>
    </row>
    <row r="7" spans="1:49" ht="18.600000000000001" customHeight="1" x14ac:dyDescent="0.4">
      <c r="A7" s="167"/>
      <c r="B7" s="167"/>
      <c r="C7" s="185"/>
      <c r="D7" s="185" t="s">
        <v>3</v>
      </c>
      <c r="E7" s="167"/>
      <c r="F7" s="167"/>
      <c r="G7" s="167"/>
      <c r="H7" s="167"/>
      <c r="I7" s="167"/>
      <c r="J7" s="167"/>
      <c r="K7" s="155"/>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55"/>
      <c r="AR7" s="155"/>
      <c r="AS7" s="155"/>
      <c r="AT7" s="155"/>
      <c r="AU7" s="1"/>
      <c r="AV7" s="1"/>
      <c r="AW7" s="1"/>
    </row>
    <row r="8" spans="1:49" ht="18.600000000000001" customHeight="1" x14ac:dyDescent="0.4">
      <c r="A8" s="167"/>
      <c r="B8" s="167"/>
      <c r="C8" s="185"/>
      <c r="D8" s="185"/>
      <c r="E8" s="167"/>
      <c r="F8" s="167"/>
      <c r="G8" s="167"/>
      <c r="H8" s="167"/>
      <c r="I8" s="167"/>
      <c r="J8" s="167"/>
      <c r="K8" s="155"/>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55"/>
      <c r="AR8" s="155"/>
      <c r="AS8" s="155"/>
      <c r="AT8" s="155"/>
      <c r="AU8" s="1"/>
      <c r="AV8" s="1"/>
      <c r="AW8" s="1"/>
    </row>
    <row r="9" spans="1:49" ht="18.600000000000001" customHeight="1" x14ac:dyDescent="0.4">
      <c r="A9" s="167"/>
      <c r="B9" s="167"/>
      <c r="C9" s="185"/>
      <c r="D9" s="193" t="s">
        <v>4</v>
      </c>
      <c r="E9" s="167"/>
      <c r="F9" s="167"/>
      <c r="G9" s="167"/>
      <c r="H9" s="167"/>
      <c r="I9" s="167"/>
      <c r="J9" s="167"/>
      <c r="K9" s="155"/>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55"/>
      <c r="AR9" s="155"/>
      <c r="AS9" s="155"/>
      <c r="AT9" s="155"/>
      <c r="AU9" s="1"/>
      <c r="AV9" s="1"/>
      <c r="AW9" s="1"/>
    </row>
    <row r="10" spans="1:49" ht="18.600000000000001" customHeight="1" x14ac:dyDescent="0.4">
      <c r="A10" s="167"/>
      <c r="B10" s="167"/>
      <c r="C10" s="185"/>
      <c r="D10" s="167" t="s">
        <v>357</v>
      </c>
      <c r="E10" s="167"/>
      <c r="F10" s="167"/>
      <c r="G10" s="167"/>
      <c r="H10" s="167"/>
      <c r="I10" s="167"/>
      <c r="J10" s="167"/>
      <c r="K10" s="155"/>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55"/>
      <c r="AR10" s="155"/>
      <c r="AS10" s="155"/>
      <c r="AT10" s="155"/>
      <c r="AU10" s="1"/>
      <c r="AV10" s="1"/>
      <c r="AW10" s="1"/>
    </row>
    <row r="11" spans="1:49" ht="18.600000000000001" customHeight="1" x14ac:dyDescent="0.4">
      <c r="A11" s="167"/>
      <c r="B11" s="167"/>
      <c r="C11" s="185"/>
      <c r="D11" s="189"/>
      <c r="E11" s="194"/>
      <c r="F11" s="167"/>
      <c r="G11" s="167"/>
      <c r="H11" s="167"/>
      <c r="I11" s="167"/>
      <c r="J11" s="167"/>
      <c r="K11" s="155"/>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55"/>
      <c r="AR11" s="155"/>
      <c r="AS11" s="155"/>
      <c r="AT11" s="155"/>
      <c r="AU11" s="1"/>
      <c r="AV11" s="1"/>
      <c r="AW11" s="1"/>
    </row>
    <row r="12" spans="1:49" ht="18.600000000000001" customHeight="1" x14ac:dyDescent="0.4">
      <c r="A12" s="167"/>
      <c r="B12" s="167"/>
      <c r="C12" s="167"/>
      <c r="D12" s="167" t="s">
        <v>5</v>
      </c>
      <c r="E12" s="167"/>
      <c r="F12" s="187"/>
      <c r="G12" s="187"/>
      <c r="H12" s="187"/>
      <c r="I12" s="187"/>
      <c r="J12" s="187"/>
      <c r="K12" s="188"/>
      <c r="L12" s="187"/>
      <c r="M12" s="187"/>
      <c r="N12" s="187"/>
      <c r="O12" s="187"/>
      <c r="P12" s="187"/>
      <c r="Q12" s="187"/>
      <c r="R12" s="187"/>
      <c r="S12" s="187"/>
      <c r="T12" s="187"/>
      <c r="U12" s="187"/>
      <c r="V12" s="187"/>
      <c r="W12" s="187"/>
      <c r="X12" s="187"/>
      <c r="Y12" s="187"/>
      <c r="Z12" s="187"/>
      <c r="AA12" s="187"/>
      <c r="AB12" s="187"/>
      <c r="AC12" s="187"/>
      <c r="AD12" s="187"/>
      <c r="AE12" s="187"/>
      <c r="AF12" s="167"/>
      <c r="AG12" s="167"/>
      <c r="AH12" s="167"/>
      <c r="AI12" s="167"/>
      <c r="AJ12" s="167"/>
      <c r="AK12" s="167"/>
      <c r="AL12" s="167"/>
      <c r="AM12" s="167"/>
      <c r="AN12" s="167"/>
      <c r="AO12" s="167"/>
      <c r="AP12" s="167"/>
      <c r="AQ12" s="155"/>
      <c r="AR12" s="155"/>
      <c r="AS12" s="155"/>
      <c r="AT12" s="155"/>
      <c r="AU12" s="1"/>
      <c r="AV12" s="1"/>
    </row>
    <row r="13" spans="1:49" ht="18.600000000000001" customHeight="1" x14ac:dyDescent="0.4">
      <c r="A13" s="167"/>
      <c r="B13" s="167"/>
      <c r="C13" s="167"/>
      <c r="D13" s="167"/>
      <c r="E13" s="167" t="s">
        <v>6</v>
      </c>
      <c r="F13" s="187"/>
      <c r="G13" s="187"/>
      <c r="H13" s="187"/>
      <c r="I13" s="187"/>
      <c r="J13" s="187"/>
      <c r="K13" s="188"/>
      <c r="L13" s="187"/>
      <c r="M13" s="187"/>
      <c r="N13" s="187"/>
      <c r="O13" s="187"/>
      <c r="P13" s="187"/>
      <c r="Q13" s="187"/>
      <c r="R13" s="187"/>
      <c r="S13" s="187"/>
      <c r="T13" s="187"/>
      <c r="U13" s="187"/>
      <c r="V13" s="187"/>
      <c r="W13" s="187"/>
      <c r="X13" s="187"/>
      <c r="Y13" s="187"/>
      <c r="Z13" s="187"/>
      <c r="AA13" s="187"/>
      <c r="AB13" s="187"/>
      <c r="AC13" s="187"/>
      <c r="AD13" s="187"/>
      <c r="AE13" s="187"/>
      <c r="AF13" s="167"/>
      <c r="AG13" s="167"/>
      <c r="AH13" s="167"/>
      <c r="AI13" s="167"/>
      <c r="AJ13" s="167"/>
      <c r="AK13" s="167"/>
      <c r="AL13" s="167"/>
      <c r="AM13" s="167"/>
      <c r="AN13" s="167"/>
      <c r="AO13" s="167"/>
      <c r="AP13" s="167"/>
      <c r="AQ13" s="155"/>
      <c r="AR13" s="155"/>
      <c r="AS13" s="155"/>
      <c r="AT13" s="155"/>
      <c r="AU13" s="1"/>
      <c r="AV13" s="1"/>
    </row>
    <row r="14" spans="1:49" ht="18.600000000000001" customHeight="1" x14ac:dyDescent="0.4">
      <c r="A14" s="167"/>
      <c r="B14" s="167"/>
      <c r="C14" s="167"/>
      <c r="D14" s="167"/>
      <c r="E14" s="167" t="s">
        <v>7</v>
      </c>
      <c r="F14" s="187"/>
      <c r="G14" s="187"/>
      <c r="H14" s="187"/>
      <c r="I14" s="187"/>
      <c r="J14" s="187"/>
      <c r="K14" s="188"/>
      <c r="L14" s="187"/>
      <c r="M14" s="187"/>
      <c r="N14" s="187"/>
      <c r="O14" s="187"/>
      <c r="P14" s="187"/>
      <c r="Q14" s="187"/>
      <c r="R14" s="187"/>
      <c r="S14" s="187"/>
      <c r="T14" s="187"/>
      <c r="U14" s="187"/>
      <c r="V14" s="187"/>
      <c r="W14" s="187"/>
      <c r="X14" s="187"/>
      <c r="Y14" s="187"/>
      <c r="Z14" s="187"/>
      <c r="AA14" s="187"/>
      <c r="AB14" s="187"/>
      <c r="AC14" s="187"/>
      <c r="AD14" s="187"/>
      <c r="AE14" s="187"/>
      <c r="AF14" s="167"/>
      <c r="AG14" s="167"/>
      <c r="AH14" s="167"/>
      <c r="AI14" s="167"/>
      <c r="AJ14" s="167"/>
      <c r="AK14" s="167"/>
      <c r="AL14" s="167"/>
      <c r="AM14" s="167"/>
      <c r="AN14" s="167"/>
      <c r="AO14" s="167"/>
      <c r="AP14" s="167"/>
      <c r="AQ14" s="155"/>
      <c r="AR14" s="155"/>
      <c r="AS14" s="155"/>
      <c r="AT14" s="155"/>
      <c r="AU14" s="1"/>
      <c r="AV14" s="1"/>
    </row>
    <row r="15" spans="1:49" ht="18.600000000000001" customHeight="1" x14ac:dyDescent="0.4">
      <c r="A15" s="167"/>
      <c r="B15" s="167"/>
      <c r="C15" s="167"/>
      <c r="D15" s="167"/>
      <c r="E15" s="167" t="s">
        <v>376</v>
      </c>
      <c r="F15" s="187"/>
      <c r="G15" s="187"/>
      <c r="H15" s="187"/>
      <c r="I15" s="187"/>
      <c r="J15" s="187"/>
      <c r="K15" s="188"/>
      <c r="L15" s="187"/>
      <c r="M15" s="187"/>
      <c r="N15" s="187"/>
      <c r="O15" s="187"/>
      <c r="P15" s="187"/>
      <c r="Q15" s="187"/>
      <c r="R15" s="187"/>
      <c r="S15" s="187"/>
      <c r="T15" s="187"/>
      <c r="U15" s="187"/>
      <c r="V15" s="187"/>
      <c r="W15" s="187"/>
      <c r="X15" s="187"/>
      <c r="Y15" s="187"/>
      <c r="Z15" s="187"/>
      <c r="AA15" s="187"/>
      <c r="AB15" s="187"/>
      <c r="AC15" s="187"/>
      <c r="AD15" s="187"/>
      <c r="AE15" s="187"/>
      <c r="AF15" s="167"/>
      <c r="AG15" s="167"/>
      <c r="AH15" s="167"/>
      <c r="AI15" s="167"/>
      <c r="AJ15" s="167"/>
      <c r="AK15" s="167"/>
      <c r="AL15" s="167"/>
      <c r="AM15" s="167"/>
      <c r="AN15" s="167"/>
      <c r="AO15" s="167"/>
      <c r="AP15" s="167"/>
      <c r="AQ15" s="155"/>
      <c r="AR15" s="155"/>
      <c r="AS15" s="155"/>
      <c r="AT15" s="155"/>
      <c r="AU15" s="1"/>
      <c r="AV15" s="1"/>
    </row>
    <row r="16" spans="1:49" ht="18.600000000000001" customHeight="1" x14ac:dyDescent="0.4">
      <c r="A16" s="167"/>
      <c r="B16" s="167"/>
      <c r="C16" s="167"/>
      <c r="D16" s="167"/>
      <c r="E16" s="167" t="s">
        <v>377</v>
      </c>
      <c r="F16" s="187"/>
      <c r="G16" s="187"/>
      <c r="H16" s="187"/>
      <c r="I16" s="187"/>
      <c r="J16" s="187"/>
      <c r="K16" s="188"/>
      <c r="L16" s="187"/>
      <c r="M16" s="187"/>
      <c r="N16" s="187"/>
      <c r="O16" s="187"/>
      <c r="P16" s="187"/>
      <c r="Q16" s="187"/>
      <c r="R16" s="187"/>
      <c r="S16" s="187"/>
      <c r="T16" s="187"/>
      <c r="U16" s="187"/>
      <c r="V16" s="187"/>
      <c r="W16" s="187"/>
      <c r="X16" s="187"/>
      <c r="Y16" s="187"/>
      <c r="Z16" s="187"/>
      <c r="AA16" s="187"/>
      <c r="AB16" s="187"/>
      <c r="AC16" s="187"/>
      <c r="AD16" s="187"/>
      <c r="AE16" s="187"/>
      <c r="AF16" s="167"/>
      <c r="AG16" s="167"/>
      <c r="AH16" s="167"/>
      <c r="AI16" s="167"/>
      <c r="AJ16" s="167"/>
      <c r="AK16" s="167"/>
      <c r="AL16" s="167"/>
      <c r="AM16" s="167"/>
      <c r="AN16" s="167"/>
      <c r="AO16" s="167"/>
      <c r="AP16" s="167"/>
      <c r="AQ16" s="155"/>
      <c r="AR16" s="155"/>
      <c r="AS16" s="155"/>
      <c r="AT16" s="155"/>
      <c r="AU16" s="1"/>
      <c r="AV16" s="1"/>
    </row>
    <row r="17" spans="1:49" ht="18.600000000000001" customHeight="1" x14ac:dyDescent="0.4">
      <c r="A17" s="167"/>
      <c r="B17" s="167"/>
      <c r="C17" s="167"/>
      <c r="D17" s="167"/>
      <c r="E17" s="167" t="s">
        <v>375</v>
      </c>
      <c r="F17" s="187"/>
      <c r="G17" s="187"/>
      <c r="H17" s="187"/>
      <c r="I17" s="187"/>
      <c r="J17" s="187"/>
      <c r="K17" s="188"/>
      <c r="L17" s="187"/>
      <c r="M17" s="187"/>
      <c r="N17" s="187"/>
      <c r="O17" s="187"/>
      <c r="P17" s="187"/>
      <c r="Q17" s="187"/>
      <c r="R17" s="187"/>
      <c r="S17" s="187"/>
      <c r="T17" s="187"/>
      <c r="U17" s="187"/>
      <c r="V17" s="187"/>
      <c r="W17" s="187"/>
      <c r="X17" s="187"/>
      <c r="Y17" s="187"/>
      <c r="Z17" s="187"/>
      <c r="AA17" s="187"/>
      <c r="AB17" s="187"/>
      <c r="AC17" s="187"/>
      <c r="AD17" s="187"/>
      <c r="AE17" s="187"/>
      <c r="AF17" s="167"/>
      <c r="AG17" s="167"/>
      <c r="AH17" s="167"/>
      <c r="AI17" s="167"/>
      <c r="AJ17" s="167"/>
      <c r="AK17" s="167"/>
      <c r="AL17" s="167"/>
      <c r="AM17" s="167"/>
      <c r="AN17" s="167"/>
      <c r="AO17" s="167"/>
      <c r="AP17" s="167"/>
      <c r="AQ17" s="155"/>
      <c r="AR17" s="155"/>
      <c r="AS17" s="155"/>
      <c r="AT17" s="155"/>
      <c r="AU17" s="1"/>
      <c r="AV17" s="1"/>
    </row>
    <row r="18" spans="1:49" ht="18.600000000000001" customHeight="1" x14ac:dyDescent="0.4">
      <c r="A18" s="167"/>
      <c r="B18" s="167"/>
      <c r="C18" s="167"/>
      <c r="D18" s="167"/>
      <c r="E18" s="167" t="s">
        <v>358</v>
      </c>
      <c r="F18" s="187"/>
      <c r="G18" s="187"/>
      <c r="H18" s="187"/>
      <c r="I18" s="187"/>
      <c r="J18" s="187"/>
      <c r="K18" s="188"/>
      <c r="L18" s="187"/>
      <c r="M18" s="187"/>
      <c r="N18" s="187"/>
      <c r="O18" s="187"/>
      <c r="P18" s="187"/>
      <c r="Q18" s="187"/>
      <c r="R18" s="187"/>
      <c r="S18" s="187"/>
      <c r="T18" s="187"/>
      <c r="U18" s="187"/>
      <c r="V18" s="187"/>
      <c r="W18" s="187"/>
      <c r="X18" s="187"/>
      <c r="Y18" s="187"/>
      <c r="Z18" s="187"/>
      <c r="AA18" s="187"/>
      <c r="AB18" s="187"/>
      <c r="AC18" s="187"/>
      <c r="AD18" s="187"/>
      <c r="AE18" s="187"/>
      <c r="AF18" s="167"/>
      <c r="AG18" s="167"/>
      <c r="AH18" s="167"/>
      <c r="AI18" s="167"/>
      <c r="AJ18" s="167"/>
      <c r="AK18" s="167"/>
      <c r="AL18" s="167"/>
      <c r="AM18" s="167"/>
      <c r="AN18" s="167"/>
      <c r="AO18" s="167"/>
      <c r="AP18" s="167"/>
      <c r="AQ18" s="155"/>
      <c r="AR18" s="155"/>
      <c r="AS18" s="155"/>
      <c r="AT18" s="155"/>
      <c r="AU18" s="1"/>
      <c r="AV18" s="1"/>
    </row>
    <row r="19" spans="1:49" ht="18.600000000000001" customHeight="1" x14ac:dyDescent="0.4">
      <c r="A19" s="167"/>
      <c r="B19" s="167"/>
      <c r="C19" s="167"/>
      <c r="D19" s="167"/>
      <c r="E19" s="167" t="s">
        <v>340</v>
      </c>
      <c r="F19" s="187"/>
      <c r="G19" s="187"/>
      <c r="H19" s="187"/>
      <c r="I19" s="187"/>
      <c r="J19" s="187"/>
      <c r="K19" s="188"/>
      <c r="L19" s="187"/>
      <c r="M19" s="187"/>
      <c r="N19" s="187"/>
      <c r="O19" s="187"/>
      <c r="P19" s="187"/>
      <c r="Q19" s="187"/>
      <c r="R19" s="187"/>
      <c r="S19" s="187"/>
      <c r="T19" s="187"/>
      <c r="U19" s="187"/>
      <c r="V19" s="187"/>
      <c r="W19" s="187"/>
      <c r="X19" s="187"/>
      <c r="Y19" s="187"/>
      <c r="Z19" s="187"/>
      <c r="AA19" s="187"/>
      <c r="AB19" s="187"/>
      <c r="AC19" s="187"/>
      <c r="AD19" s="187"/>
      <c r="AE19" s="187"/>
      <c r="AF19" s="167"/>
      <c r="AG19" s="167"/>
      <c r="AH19" s="167"/>
      <c r="AI19" s="167"/>
      <c r="AJ19" s="167"/>
      <c r="AK19" s="167"/>
      <c r="AL19" s="167"/>
      <c r="AM19" s="167"/>
      <c r="AN19" s="167"/>
      <c r="AO19" s="167"/>
      <c r="AP19" s="167"/>
      <c r="AQ19" s="155"/>
      <c r="AR19" s="155"/>
      <c r="AS19" s="155"/>
      <c r="AT19" s="155"/>
      <c r="AU19" s="1"/>
      <c r="AV19" s="1"/>
    </row>
    <row r="20" spans="1:49" ht="18.600000000000001" customHeight="1" x14ac:dyDescent="0.4">
      <c r="A20" s="167"/>
      <c r="B20" s="167"/>
      <c r="C20" s="167"/>
      <c r="D20" s="167"/>
      <c r="E20" s="167" t="s">
        <v>350</v>
      </c>
      <c r="F20" s="187"/>
      <c r="G20" s="187"/>
      <c r="H20" s="187"/>
      <c r="I20" s="187"/>
      <c r="J20" s="187"/>
      <c r="K20" s="188"/>
      <c r="L20" s="187"/>
      <c r="M20" s="187"/>
      <c r="N20" s="187"/>
      <c r="O20" s="187"/>
      <c r="P20" s="187"/>
      <c r="Q20" s="187"/>
      <c r="R20" s="187"/>
      <c r="S20" s="187"/>
      <c r="T20" s="187"/>
      <c r="U20" s="187"/>
      <c r="V20" s="187"/>
      <c r="W20" s="187"/>
      <c r="X20" s="187"/>
      <c r="Y20" s="187"/>
      <c r="Z20" s="187"/>
      <c r="AA20" s="187"/>
      <c r="AB20" s="187"/>
      <c r="AC20" s="187"/>
      <c r="AD20" s="187"/>
      <c r="AE20" s="187"/>
      <c r="AF20" s="167"/>
      <c r="AG20" s="167"/>
      <c r="AH20" s="167"/>
      <c r="AI20" s="167"/>
      <c r="AJ20" s="167"/>
      <c r="AK20" s="167"/>
      <c r="AL20" s="167"/>
      <c r="AM20" s="167"/>
      <c r="AN20" s="167"/>
      <c r="AO20" s="167"/>
      <c r="AP20" s="167"/>
      <c r="AQ20" s="155"/>
      <c r="AR20" s="155"/>
      <c r="AS20" s="155"/>
      <c r="AT20" s="155"/>
      <c r="AU20" s="1"/>
      <c r="AV20" s="1"/>
    </row>
    <row r="21" spans="1:49" ht="18.600000000000001" customHeight="1" x14ac:dyDescent="0.4">
      <c r="A21" s="167"/>
      <c r="B21" s="167"/>
      <c r="C21" s="167"/>
      <c r="D21" s="167"/>
      <c r="E21" s="167"/>
      <c r="F21" s="187"/>
      <c r="G21" s="187"/>
      <c r="H21" s="187"/>
      <c r="I21" s="187"/>
      <c r="J21" s="187"/>
      <c r="K21" s="188"/>
      <c r="L21" s="187"/>
      <c r="M21" s="187"/>
      <c r="N21" s="187"/>
      <c r="O21" s="187"/>
      <c r="P21" s="187"/>
      <c r="Q21" s="187"/>
      <c r="R21" s="187"/>
      <c r="S21" s="187"/>
      <c r="T21" s="187"/>
      <c r="U21" s="187"/>
      <c r="V21" s="187"/>
      <c r="W21" s="187"/>
      <c r="X21" s="187"/>
      <c r="Y21" s="187"/>
      <c r="Z21" s="187"/>
      <c r="AA21" s="187"/>
      <c r="AB21" s="187"/>
      <c r="AC21" s="187"/>
      <c r="AD21" s="187"/>
      <c r="AE21" s="187"/>
      <c r="AF21" s="167"/>
      <c r="AG21" s="167"/>
      <c r="AH21" s="167"/>
      <c r="AI21" s="167"/>
      <c r="AJ21" s="167"/>
      <c r="AK21" s="167"/>
      <c r="AL21" s="167"/>
      <c r="AM21" s="167"/>
      <c r="AN21" s="167"/>
      <c r="AO21" s="167"/>
      <c r="AP21" s="167"/>
      <c r="AQ21" s="155"/>
      <c r="AR21" s="155"/>
      <c r="AS21" s="155"/>
      <c r="AT21" s="155"/>
      <c r="AU21" s="1"/>
      <c r="AV21" s="1"/>
    </row>
    <row r="22" spans="1:49" ht="18.600000000000001" customHeight="1" x14ac:dyDescent="0.4">
      <c r="A22" s="167"/>
      <c r="B22" s="167"/>
      <c r="C22" s="167"/>
      <c r="D22" s="147"/>
      <c r="E22" s="147"/>
      <c r="F22" s="147"/>
      <c r="G22" s="167"/>
      <c r="H22" s="167"/>
      <c r="I22" s="167"/>
      <c r="J22" s="167"/>
      <c r="K22" s="167"/>
      <c r="L22" s="155"/>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67"/>
      <c r="AR22" s="155"/>
      <c r="AS22" s="155"/>
      <c r="AT22" s="155"/>
      <c r="AU22" s="1"/>
      <c r="AV22" s="1"/>
      <c r="AW22" s="1"/>
    </row>
    <row r="23" spans="1:49" ht="18.600000000000001" customHeight="1" x14ac:dyDescent="0.4">
      <c r="A23" s="167"/>
      <c r="B23" s="167"/>
      <c r="C23" s="185" t="s">
        <v>1</v>
      </c>
      <c r="D23" s="185" t="s">
        <v>341</v>
      </c>
      <c r="E23" s="167"/>
      <c r="F23" s="167"/>
      <c r="G23" s="167"/>
      <c r="H23" s="167"/>
      <c r="I23" s="167"/>
      <c r="J23" s="167"/>
      <c r="K23" s="155"/>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55"/>
      <c r="AR23" s="155"/>
      <c r="AS23" s="155"/>
      <c r="AT23" s="155"/>
      <c r="AU23" s="1"/>
      <c r="AV23" s="1"/>
      <c r="AW23" s="1"/>
    </row>
    <row r="24" spans="1:49" ht="18.600000000000001" customHeight="1" x14ac:dyDescent="0.4">
      <c r="A24" s="167"/>
      <c r="B24" s="167"/>
      <c r="C24" s="167"/>
      <c r="D24" s="167" t="s">
        <v>0</v>
      </c>
      <c r="E24" s="167"/>
      <c r="F24" s="167"/>
      <c r="G24" s="167"/>
      <c r="H24" s="167"/>
      <c r="I24" s="167"/>
      <c r="J24" s="167"/>
      <c r="K24" s="155"/>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55"/>
      <c r="AR24" s="155"/>
      <c r="AS24" s="155"/>
      <c r="AT24" s="155"/>
      <c r="AU24" s="1"/>
      <c r="AV24" s="1"/>
      <c r="AW24" s="1"/>
    </row>
    <row r="25" spans="1:49" ht="18.600000000000001" customHeight="1" x14ac:dyDescent="0.4">
      <c r="A25" s="167"/>
      <c r="B25" s="155"/>
      <c r="C25" s="155"/>
      <c r="D25" s="167" t="s">
        <v>8</v>
      </c>
      <c r="E25" s="167"/>
      <c r="F25" s="167"/>
      <c r="G25" s="167"/>
      <c r="H25" s="167"/>
      <c r="I25" s="167"/>
      <c r="J25" s="167"/>
      <c r="K25" s="167"/>
      <c r="L25" s="167"/>
      <c r="M25" s="155"/>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55"/>
      <c r="AR25" s="155"/>
      <c r="AS25" s="155"/>
      <c r="AT25" s="155"/>
      <c r="AU25" s="1"/>
      <c r="AV25" s="1"/>
      <c r="AW25" s="1"/>
    </row>
    <row r="26" spans="1:49" ht="18.600000000000001" customHeight="1" x14ac:dyDescent="0.4">
      <c r="A26" s="167"/>
      <c r="B26" s="155"/>
      <c r="C26" s="155"/>
      <c r="D26" s="167"/>
      <c r="E26" s="155"/>
      <c r="F26" s="167" t="s">
        <v>342</v>
      </c>
      <c r="G26" s="167"/>
      <c r="H26" s="167"/>
      <c r="I26" s="167"/>
      <c r="J26" s="167"/>
      <c r="K26" s="167"/>
      <c r="L26" s="167"/>
      <c r="M26" s="155"/>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55"/>
      <c r="AR26" s="155"/>
      <c r="AS26" s="155"/>
      <c r="AT26" s="155"/>
      <c r="AU26" s="1"/>
      <c r="AV26" s="1"/>
      <c r="AW26" s="1"/>
    </row>
    <row r="27" spans="1:49" ht="18.600000000000001" customHeight="1" x14ac:dyDescent="0.4">
      <c r="A27" s="167"/>
      <c r="B27" s="167"/>
      <c r="C27" s="167"/>
      <c r="D27" s="167"/>
      <c r="E27" s="155"/>
      <c r="F27" s="167"/>
      <c r="G27" s="167"/>
      <c r="H27" s="167"/>
      <c r="I27" s="167"/>
      <c r="J27" s="167"/>
      <c r="K27" s="155"/>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55"/>
      <c r="AR27" s="155"/>
      <c r="AS27" s="155"/>
      <c r="AT27" s="155"/>
      <c r="AU27" s="1"/>
      <c r="AV27" s="1"/>
      <c r="AW27" s="1"/>
    </row>
    <row r="28" spans="1:49" ht="18.600000000000001" customHeight="1" x14ac:dyDescent="0.4">
      <c r="A28" s="167"/>
      <c r="B28" s="155"/>
      <c r="C28" s="155"/>
      <c r="D28" s="167" t="s">
        <v>9</v>
      </c>
      <c r="E28" s="155"/>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55"/>
      <c r="AR28" s="155"/>
      <c r="AS28" s="155"/>
      <c r="AT28" s="155"/>
      <c r="AU28" s="1"/>
      <c r="AV28" s="1"/>
      <c r="AW28" s="1"/>
    </row>
    <row r="29" spans="1:49" ht="18.600000000000001" customHeight="1" x14ac:dyDescent="0.4">
      <c r="A29" s="167"/>
      <c r="B29" s="155"/>
      <c r="C29" s="155"/>
      <c r="D29" s="167"/>
      <c r="E29" s="155"/>
      <c r="F29" s="167" t="s">
        <v>10</v>
      </c>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55"/>
      <c r="AR29" s="155"/>
      <c r="AS29" s="155"/>
      <c r="AT29" s="155"/>
      <c r="AU29" s="1"/>
      <c r="AV29" s="1"/>
      <c r="AW29" s="1"/>
    </row>
    <row r="30" spans="1:49" ht="18.600000000000001" customHeight="1" x14ac:dyDescent="0.4">
      <c r="A30" s="147"/>
      <c r="B30" s="167"/>
      <c r="C30" s="167"/>
      <c r="D30" s="167"/>
      <c r="E30" s="155"/>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55"/>
      <c r="AR30" s="155"/>
      <c r="AS30" s="147"/>
      <c r="AT30" s="147"/>
    </row>
    <row r="31" spans="1:49" ht="18.600000000000001" customHeight="1" x14ac:dyDescent="0.4">
      <c r="A31" s="147"/>
      <c r="B31" s="155"/>
      <c r="C31" s="155"/>
      <c r="D31" s="167" t="s">
        <v>11</v>
      </c>
      <c r="E31" s="155"/>
      <c r="F31" s="167"/>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67"/>
      <c r="AH31" s="167"/>
      <c r="AI31" s="167"/>
      <c r="AJ31" s="167"/>
      <c r="AK31" s="167"/>
      <c r="AL31" s="167"/>
      <c r="AM31" s="167"/>
      <c r="AN31" s="167"/>
      <c r="AO31" s="167"/>
      <c r="AP31" s="167"/>
      <c r="AQ31" s="155"/>
      <c r="AR31" s="155"/>
      <c r="AS31" s="147"/>
      <c r="AT31" s="147"/>
    </row>
    <row r="32" spans="1:49" ht="18.600000000000001" customHeight="1" x14ac:dyDescent="0.4">
      <c r="A32" s="147"/>
      <c r="B32" s="155"/>
      <c r="C32" s="155"/>
      <c r="D32" s="167"/>
      <c r="E32" s="155"/>
      <c r="F32" s="167" t="s">
        <v>343</v>
      </c>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67"/>
      <c r="AH32" s="167"/>
      <c r="AI32" s="167"/>
      <c r="AJ32" s="167"/>
      <c r="AK32" s="167"/>
      <c r="AL32" s="167"/>
      <c r="AM32" s="167"/>
      <c r="AN32" s="167"/>
      <c r="AO32" s="167"/>
      <c r="AP32" s="167"/>
      <c r="AQ32" s="155"/>
      <c r="AR32" s="155"/>
      <c r="AS32" s="147"/>
      <c r="AT32" s="147"/>
    </row>
    <row r="33" spans="1:46" ht="18.600000000000001" customHeight="1" x14ac:dyDescent="0.4">
      <c r="A33" s="147"/>
      <c r="B33" s="155"/>
      <c r="C33" s="155"/>
      <c r="D33" s="167"/>
      <c r="E33" s="155"/>
      <c r="F33" s="167"/>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67"/>
      <c r="AH33" s="167"/>
      <c r="AI33" s="167"/>
      <c r="AJ33" s="167"/>
      <c r="AK33" s="167"/>
      <c r="AL33" s="167"/>
      <c r="AM33" s="167"/>
      <c r="AN33" s="167"/>
      <c r="AO33" s="167"/>
      <c r="AP33" s="167"/>
      <c r="AQ33" s="155"/>
      <c r="AR33" s="155"/>
      <c r="AS33" s="147"/>
      <c r="AT33" s="147"/>
    </row>
    <row r="34" spans="1:46" ht="18.600000000000001" customHeight="1" x14ac:dyDescent="0.4">
      <c r="A34" s="147"/>
      <c r="B34" s="155"/>
      <c r="C34" s="155"/>
      <c r="D34" s="167"/>
      <c r="E34" s="155"/>
      <c r="F34" s="167"/>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67"/>
      <c r="AH34" s="167"/>
      <c r="AI34" s="167"/>
      <c r="AJ34" s="167"/>
      <c r="AK34" s="167"/>
      <c r="AL34" s="167"/>
      <c r="AM34" s="167"/>
      <c r="AN34" s="167"/>
      <c r="AO34" s="167"/>
      <c r="AP34" s="167"/>
      <c r="AQ34" s="155"/>
      <c r="AR34" s="155"/>
      <c r="AS34" s="147"/>
      <c r="AT34" s="147"/>
    </row>
    <row r="35" spans="1:46" ht="18.600000000000001" customHeight="1" x14ac:dyDescent="0.4">
      <c r="A35" s="147"/>
      <c r="B35" s="155"/>
      <c r="C35" s="155"/>
      <c r="D35" s="167"/>
      <c r="E35" s="155"/>
      <c r="F35" s="167"/>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67"/>
      <c r="AH35" s="167"/>
      <c r="AI35" s="167"/>
      <c r="AJ35" s="167"/>
      <c r="AK35" s="167"/>
      <c r="AL35" s="167"/>
      <c r="AM35" s="167"/>
      <c r="AN35" s="167"/>
      <c r="AO35" s="167"/>
      <c r="AP35" s="167"/>
      <c r="AQ35" s="155"/>
      <c r="AR35" s="155"/>
      <c r="AS35" s="147"/>
      <c r="AT35" s="147"/>
    </row>
    <row r="36" spans="1:46" ht="18.600000000000001" customHeight="1" x14ac:dyDescent="0.4">
      <c r="A36" s="147"/>
      <c r="B36" s="155"/>
      <c r="C36" s="155"/>
      <c r="D36" s="167"/>
      <c r="E36" s="155"/>
      <c r="F36" s="167"/>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67"/>
      <c r="AH36" s="167"/>
      <c r="AI36" s="167"/>
      <c r="AJ36" s="167"/>
      <c r="AK36" s="167"/>
      <c r="AL36" s="167"/>
      <c r="AM36" s="167"/>
      <c r="AN36" s="167"/>
      <c r="AO36" s="167"/>
      <c r="AP36" s="167"/>
      <c r="AQ36" s="155"/>
      <c r="AR36" s="155"/>
      <c r="AS36" s="147"/>
      <c r="AT36" s="147"/>
    </row>
    <row r="37" spans="1:46" ht="18.600000000000001" customHeight="1" x14ac:dyDescent="0.4">
      <c r="A37" s="147"/>
      <c r="B37" s="167"/>
      <c r="C37" s="167"/>
      <c r="D37" s="167"/>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67"/>
      <c r="AH37" s="167"/>
      <c r="AI37" s="167"/>
      <c r="AJ37" s="167"/>
      <c r="AK37" s="167"/>
      <c r="AL37" s="167"/>
      <c r="AM37" s="167"/>
      <c r="AN37" s="167"/>
      <c r="AO37" s="167"/>
      <c r="AP37" s="167"/>
      <c r="AQ37" s="155"/>
      <c r="AR37" s="155"/>
      <c r="AS37" s="147"/>
      <c r="AT37" s="147"/>
    </row>
    <row r="38" spans="1:46" ht="18.600000000000001" customHeight="1" x14ac:dyDescent="0.4">
      <c r="A38" s="147"/>
      <c r="B38" s="167"/>
      <c r="C38" s="167"/>
      <c r="D38" s="167"/>
      <c r="E38" s="155"/>
      <c r="F38" s="155"/>
      <c r="G38" s="155"/>
      <c r="H38" s="155"/>
      <c r="I38" s="155"/>
      <c r="J38" s="155"/>
      <c r="K38" s="155"/>
      <c r="L38" s="155"/>
      <c r="M38" s="192"/>
      <c r="N38" s="155"/>
      <c r="O38" s="155"/>
      <c r="P38" s="155"/>
      <c r="Q38" s="155"/>
      <c r="R38" s="155"/>
      <c r="S38" s="155"/>
      <c r="T38" s="155"/>
      <c r="U38" s="155"/>
      <c r="V38" s="155"/>
      <c r="W38" s="192"/>
      <c r="X38" s="155"/>
      <c r="Y38" s="155"/>
      <c r="Z38" s="155"/>
      <c r="AA38" s="155"/>
      <c r="AB38" s="155"/>
      <c r="AC38" s="155"/>
      <c r="AD38" s="155"/>
      <c r="AE38" s="155"/>
      <c r="AF38" s="155"/>
      <c r="AG38" s="167"/>
      <c r="AH38" s="167"/>
      <c r="AI38" s="167"/>
      <c r="AJ38" s="167"/>
      <c r="AK38" s="167"/>
      <c r="AL38" s="167"/>
      <c r="AM38" s="167"/>
      <c r="AN38" s="167"/>
      <c r="AO38" s="167"/>
      <c r="AP38" s="167"/>
      <c r="AQ38" s="155"/>
      <c r="AR38" s="155"/>
      <c r="AS38" s="147"/>
      <c r="AT38" s="147"/>
    </row>
  </sheetData>
  <phoneticPr fontId="4"/>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557F4-C442-46A4-84C4-B5E3ED9067D3}">
  <sheetPr>
    <tabColor theme="4"/>
  </sheetPr>
  <dimension ref="B1:BL90"/>
  <sheetViews>
    <sheetView showGridLines="0" topLeftCell="J1" zoomScale="55" zoomScaleNormal="55" zoomScaleSheetLayoutView="25" zoomScalePageLayoutView="25" workbookViewId="0">
      <selection activeCell="Q19" sqref="O19:Q24"/>
    </sheetView>
  </sheetViews>
  <sheetFormatPr defaultColWidth="9" defaultRowHeight="25.5" x14ac:dyDescent="0.4"/>
  <cols>
    <col min="1" max="8" width="18.625" style="10" customWidth="1"/>
    <col min="9" max="9" width="3.125" style="10" customWidth="1"/>
    <col min="10" max="10" width="6.75" style="10" bestFit="1" customWidth="1"/>
    <col min="11" max="11" width="25" style="10" customWidth="1"/>
    <col min="12" max="12" width="6.75" style="10" customWidth="1"/>
    <col min="13" max="13" width="15.125" style="10" customWidth="1"/>
    <col min="14" max="14" width="5.25" style="10" customWidth="1"/>
    <col min="15" max="15" width="71.625" style="36" customWidth="1"/>
    <col min="16" max="16" width="16" style="16" customWidth="1"/>
    <col min="17" max="17" width="3.125" style="10" customWidth="1"/>
    <col min="18" max="18" width="6.75" style="10" bestFit="1" customWidth="1"/>
    <col min="19" max="19" width="25" style="10" customWidth="1"/>
    <col min="20" max="20" width="6.75" style="10" customWidth="1"/>
    <col min="21" max="21" width="15.125" style="10" customWidth="1"/>
    <col min="22" max="22" width="5.25" style="10" customWidth="1"/>
    <col min="23" max="23" width="71.625" style="36" customWidth="1"/>
    <col min="24" max="24" width="16" style="16" customWidth="1"/>
    <col min="25" max="25" width="3.125" style="10" customWidth="1"/>
    <col min="26" max="26" width="6.75" style="10" bestFit="1" customWidth="1"/>
    <col min="27" max="27" width="25" style="10" customWidth="1"/>
    <col min="28" max="28" width="6.75" style="10" customWidth="1"/>
    <col min="29" max="29" width="27.5" style="10" customWidth="1"/>
    <col min="30" max="30" width="8.125" style="37" customWidth="1"/>
    <col min="31" max="31" width="57.625" style="36" customWidth="1"/>
    <col min="32" max="32" width="16" style="16" customWidth="1"/>
    <col min="33" max="33" width="3.125" style="10" customWidth="1"/>
    <col min="34" max="34" width="6.75" style="10" bestFit="1" customWidth="1"/>
    <col min="35" max="35" width="25" style="10" customWidth="1"/>
    <col min="36" max="36" width="6.75" style="10" bestFit="1" customWidth="1"/>
    <col min="37" max="37" width="27.5" style="10" customWidth="1"/>
    <col min="38" max="38" width="8.25" style="10" customWidth="1"/>
    <col min="39" max="39" width="56.5" style="36" customWidth="1"/>
    <col min="40" max="40" width="16" style="16" bestFit="1" customWidth="1"/>
    <col min="41" max="41" width="3.125" style="16" customWidth="1"/>
    <col min="42" max="42" width="6.75" style="10" customWidth="1"/>
    <col min="43" max="43" width="25" style="10" customWidth="1"/>
    <col min="44" max="44" width="6.75" style="10" bestFit="1" customWidth="1"/>
    <col min="45" max="45" width="32.5" style="10" customWidth="1"/>
    <col min="46" max="46" width="8.25" style="10" customWidth="1"/>
    <col min="47" max="47" width="52.75" style="36" customWidth="1"/>
    <col min="48" max="48" width="16" style="16" bestFit="1" customWidth="1"/>
    <col min="49" max="49" width="3.125" style="16" customWidth="1"/>
    <col min="50" max="50" width="6.75" style="10" customWidth="1"/>
    <col min="51" max="51" width="25" style="10" customWidth="1"/>
    <col min="52" max="52" width="6.75" style="10" bestFit="1" customWidth="1"/>
    <col min="53" max="53" width="32.625" style="10" customWidth="1"/>
    <col min="54" max="54" width="8.25" style="10" customWidth="1"/>
    <col min="55" max="55" width="57.625" style="36" customWidth="1"/>
    <col min="56" max="56" width="16" style="16" customWidth="1"/>
    <col min="57" max="57" width="3.125" style="10" customWidth="1"/>
    <col min="58" max="58" width="6.75" style="10" customWidth="1"/>
    <col min="59" max="59" width="25" style="37" customWidth="1"/>
    <col min="60" max="60" width="6.75" style="10" bestFit="1" customWidth="1"/>
    <col min="61" max="61" width="32.5" style="10" customWidth="1"/>
    <col min="62" max="62" width="8.125" style="10" customWidth="1"/>
    <col min="63" max="63" width="52.625" style="36" customWidth="1"/>
    <col min="64" max="64" width="16" style="16" bestFit="1" customWidth="1"/>
    <col min="65" max="16384" width="9" style="10"/>
  </cols>
  <sheetData>
    <row r="1" spans="2:64" x14ac:dyDescent="0.4">
      <c r="J1" s="321" t="s">
        <v>104</v>
      </c>
      <c r="K1" s="321"/>
      <c r="L1" s="321"/>
      <c r="M1" s="321"/>
      <c r="N1" s="321"/>
      <c r="O1" s="321"/>
      <c r="P1" s="11" t="s">
        <v>105</v>
      </c>
      <c r="R1" s="321" t="s">
        <v>104</v>
      </c>
      <c r="S1" s="321"/>
      <c r="T1" s="321"/>
      <c r="U1" s="321"/>
      <c r="V1" s="321"/>
      <c r="W1" s="321"/>
      <c r="X1" s="11" t="s">
        <v>105</v>
      </c>
      <c r="Z1" s="321" t="s">
        <v>104</v>
      </c>
      <c r="AA1" s="321"/>
      <c r="AB1" s="321"/>
      <c r="AC1" s="321"/>
      <c r="AD1" s="321"/>
      <c r="AE1" s="321"/>
      <c r="AF1" s="11" t="s">
        <v>105</v>
      </c>
      <c r="AH1" s="321" t="s">
        <v>104</v>
      </c>
      <c r="AI1" s="321"/>
      <c r="AJ1" s="321"/>
      <c r="AK1" s="321"/>
      <c r="AL1" s="321"/>
      <c r="AM1" s="321"/>
      <c r="AN1" s="11" t="s">
        <v>105</v>
      </c>
      <c r="AO1" s="12"/>
      <c r="AP1" s="321" t="s">
        <v>104</v>
      </c>
      <c r="AQ1" s="321"/>
      <c r="AR1" s="321"/>
      <c r="AS1" s="321"/>
      <c r="AT1" s="321"/>
      <c r="AU1" s="321"/>
      <c r="AV1" s="11" t="s">
        <v>105</v>
      </c>
      <c r="AW1" s="12"/>
      <c r="AX1" s="321" t="s">
        <v>104</v>
      </c>
      <c r="AY1" s="321"/>
      <c r="AZ1" s="321"/>
      <c r="BA1" s="321"/>
      <c r="BB1" s="321"/>
      <c r="BC1" s="321"/>
      <c r="BD1" s="11" t="s">
        <v>105</v>
      </c>
      <c r="BF1" s="321" t="s">
        <v>104</v>
      </c>
      <c r="BG1" s="321"/>
      <c r="BH1" s="321"/>
      <c r="BI1" s="321"/>
      <c r="BJ1" s="321"/>
      <c r="BK1" s="321"/>
      <c r="BL1" s="11" t="s">
        <v>105</v>
      </c>
    </row>
    <row r="2" spans="2:64" ht="54" customHeight="1" x14ac:dyDescent="0.4">
      <c r="J2" s="322" t="s">
        <v>106</v>
      </c>
      <c r="K2" s="321" t="s">
        <v>107</v>
      </c>
      <c r="L2" s="325" t="s">
        <v>108</v>
      </c>
      <c r="M2" s="326"/>
      <c r="N2" s="327"/>
      <c r="O2" s="13" t="s">
        <v>109</v>
      </c>
      <c r="P2" s="14">
        <v>55</v>
      </c>
      <c r="R2" s="328" t="s">
        <v>106</v>
      </c>
      <c r="S2" s="321" t="s">
        <v>110</v>
      </c>
      <c r="T2" s="328" t="s">
        <v>111</v>
      </c>
      <c r="U2" s="329" t="s">
        <v>112</v>
      </c>
      <c r="V2" s="329"/>
      <c r="W2" s="329"/>
      <c r="X2" s="14">
        <v>8.06</v>
      </c>
      <c r="Z2" s="328" t="s">
        <v>106</v>
      </c>
      <c r="AA2" s="330" t="s">
        <v>113</v>
      </c>
      <c r="AB2" s="352" t="s">
        <v>114</v>
      </c>
      <c r="AC2" s="353"/>
      <c r="AD2" s="354"/>
      <c r="AE2" s="15" t="s">
        <v>115</v>
      </c>
      <c r="AF2" s="14">
        <v>1320</v>
      </c>
      <c r="AH2" s="322" t="s">
        <v>106</v>
      </c>
      <c r="AI2" s="330" t="s">
        <v>116</v>
      </c>
      <c r="AJ2" s="352" t="s">
        <v>114</v>
      </c>
      <c r="AK2" s="353"/>
      <c r="AL2" s="354"/>
      <c r="AM2" s="15" t="s">
        <v>115</v>
      </c>
      <c r="AN2" s="14">
        <v>1320</v>
      </c>
      <c r="AP2" s="328" t="s">
        <v>106</v>
      </c>
      <c r="AQ2" s="335" t="s">
        <v>117</v>
      </c>
      <c r="AR2" s="333" t="s">
        <v>114</v>
      </c>
      <c r="AS2" s="333"/>
      <c r="AT2" s="333"/>
      <c r="AU2" s="15" t="s">
        <v>115</v>
      </c>
      <c r="AV2" s="14">
        <v>1320</v>
      </c>
      <c r="AX2" s="322" t="s">
        <v>106</v>
      </c>
      <c r="AY2" s="335" t="s">
        <v>118</v>
      </c>
      <c r="AZ2" s="333" t="s">
        <v>114</v>
      </c>
      <c r="BA2" s="333"/>
      <c r="BB2" s="333"/>
      <c r="BC2" s="13" t="s">
        <v>119</v>
      </c>
      <c r="BD2" s="14">
        <v>286</v>
      </c>
      <c r="BF2" s="322" t="s">
        <v>120</v>
      </c>
      <c r="BG2" s="321" t="s">
        <v>121</v>
      </c>
      <c r="BH2" s="333" t="s">
        <v>114</v>
      </c>
      <c r="BI2" s="333"/>
      <c r="BJ2" s="333"/>
      <c r="BK2" s="13" t="s">
        <v>122</v>
      </c>
      <c r="BL2" s="14">
        <v>1320</v>
      </c>
    </row>
    <row r="3" spans="2:64" ht="54" customHeight="1" x14ac:dyDescent="0.4">
      <c r="J3" s="323"/>
      <c r="K3" s="321"/>
      <c r="L3" s="328" t="s">
        <v>73</v>
      </c>
      <c r="M3" s="329" t="s">
        <v>123</v>
      </c>
      <c r="N3" s="329"/>
      <c r="O3" s="329"/>
      <c r="P3" s="14">
        <v>99.56</v>
      </c>
      <c r="R3" s="328"/>
      <c r="S3" s="321"/>
      <c r="T3" s="328"/>
      <c r="U3" s="329" t="s">
        <v>124</v>
      </c>
      <c r="V3" s="329"/>
      <c r="W3" s="329"/>
      <c r="X3" s="14">
        <v>16.100000000000001</v>
      </c>
      <c r="Z3" s="328"/>
      <c r="AA3" s="331"/>
      <c r="AB3" s="355"/>
      <c r="AC3" s="356"/>
      <c r="AD3" s="357"/>
      <c r="AE3" s="15" t="s">
        <v>125</v>
      </c>
      <c r="AF3" s="14">
        <v>2200</v>
      </c>
      <c r="AH3" s="323"/>
      <c r="AI3" s="331"/>
      <c r="AJ3" s="355"/>
      <c r="AK3" s="356"/>
      <c r="AL3" s="357"/>
      <c r="AM3" s="15" t="s">
        <v>125</v>
      </c>
      <c r="AN3" s="14">
        <v>2200</v>
      </c>
      <c r="AP3" s="328"/>
      <c r="AQ3" s="335"/>
      <c r="AR3" s="333"/>
      <c r="AS3" s="333"/>
      <c r="AT3" s="333"/>
      <c r="AU3" s="15" t="s">
        <v>125</v>
      </c>
      <c r="AV3" s="14">
        <v>2200</v>
      </c>
      <c r="AX3" s="323"/>
      <c r="AY3" s="321"/>
      <c r="AZ3" s="333"/>
      <c r="BA3" s="333"/>
      <c r="BB3" s="333"/>
      <c r="BC3" s="13" t="s">
        <v>126</v>
      </c>
      <c r="BD3" s="14">
        <v>429</v>
      </c>
      <c r="BF3" s="323"/>
      <c r="BG3" s="321"/>
      <c r="BH3" s="334" t="s">
        <v>127</v>
      </c>
      <c r="BI3" s="329" t="s">
        <v>128</v>
      </c>
      <c r="BJ3" s="329"/>
      <c r="BK3" s="13" t="s">
        <v>129</v>
      </c>
      <c r="BL3" s="14">
        <v>18.84</v>
      </c>
    </row>
    <row r="4" spans="2:64" ht="54" customHeight="1" x14ac:dyDescent="0.4">
      <c r="J4" s="323"/>
      <c r="K4" s="321"/>
      <c r="L4" s="328"/>
      <c r="M4" s="329" t="s">
        <v>130</v>
      </c>
      <c r="N4" s="329"/>
      <c r="O4" s="329"/>
      <c r="P4" s="14">
        <v>149.62</v>
      </c>
      <c r="R4" s="328"/>
      <c r="S4" s="321"/>
      <c r="T4" s="328"/>
      <c r="U4" s="329" t="s">
        <v>131</v>
      </c>
      <c r="V4" s="329"/>
      <c r="W4" s="329"/>
      <c r="X4" s="14">
        <v>16.100000000000001</v>
      </c>
      <c r="Z4" s="328"/>
      <c r="AA4" s="331"/>
      <c r="AB4" s="358"/>
      <c r="AC4" s="359"/>
      <c r="AD4" s="360"/>
      <c r="AE4" s="15" t="s">
        <v>132</v>
      </c>
      <c r="AF4" s="14">
        <v>286</v>
      </c>
      <c r="AH4" s="323"/>
      <c r="AI4" s="331"/>
      <c r="AJ4" s="358"/>
      <c r="AK4" s="359"/>
      <c r="AL4" s="360"/>
      <c r="AM4" s="15" t="s">
        <v>132</v>
      </c>
      <c r="AN4" s="14">
        <v>286</v>
      </c>
      <c r="AP4" s="328"/>
      <c r="AQ4" s="335"/>
      <c r="AR4" s="333"/>
      <c r="AS4" s="333"/>
      <c r="AT4" s="333"/>
      <c r="AU4" s="15" t="s">
        <v>132</v>
      </c>
      <c r="AV4" s="14">
        <v>286</v>
      </c>
      <c r="AX4" s="323"/>
      <c r="AY4" s="321"/>
      <c r="AZ4" s="333"/>
      <c r="BA4" s="333"/>
      <c r="BB4" s="333"/>
      <c r="BC4" s="13" t="s">
        <v>133</v>
      </c>
      <c r="BD4" s="14">
        <v>572</v>
      </c>
      <c r="BF4" s="323"/>
      <c r="BG4" s="321"/>
      <c r="BH4" s="334"/>
      <c r="BI4" s="329" t="s">
        <v>134</v>
      </c>
      <c r="BJ4" s="329"/>
      <c r="BK4" s="13" t="s">
        <v>129</v>
      </c>
      <c r="BL4" s="14">
        <v>17.14</v>
      </c>
    </row>
    <row r="5" spans="2:64" ht="54" customHeight="1" x14ac:dyDescent="0.4">
      <c r="B5" s="350" t="s">
        <v>135</v>
      </c>
      <c r="C5" s="350"/>
      <c r="D5" s="350"/>
      <c r="E5" s="350"/>
      <c r="F5" s="350"/>
      <c r="G5" s="350"/>
      <c r="J5" s="323"/>
      <c r="K5" s="321"/>
      <c r="L5" s="328"/>
      <c r="M5" s="329" t="s">
        <v>136</v>
      </c>
      <c r="N5" s="329"/>
      <c r="O5" s="329"/>
      <c r="P5" s="14">
        <v>249.74</v>
      </c>
      <c r="R5" s="328"/>
      <c r="S5" s="321"/>
      <c r="T5" s="328"/>
      <c r="U5" s="329" t="s">
        <v>137</v>
      </c>
      <c r="V5" s="329"/>
      <c r="W5" s="329"/>
      <c r="X5" s="14">
        <v>161.05000000000001</v>
      </c>
      <c r="Z5" s="328"/>
      <c r="AA5" s="331"/>
      <c r="AB5" s="322" t="s">
        <v>127</v>
      </c>
      <c r="AC5" s="339" t="s">
        <v>138</v>
      </c>
      <c r="AD5" s="17" t="s">
        <v>139</v>
      </c>
      <c r="AE5" s="18" t="s">
        <v>140</v>
      </c>
      <c r="AF5" s="19">
        <v>24.34</v>
      </c>
      <c r="AH5" s="323"/>
      <c r="AI5" s="331"/>
      <c r="AJ5" s="322" t="s">
        <v>127</v>
      </c>
      <c r="AK5" s="339" t="s">
        <v>141</v>
      </c>
      <c r="AL5" s="15" t="s">
        <v>142</v>
      </c>
      <c r="AM5" s="13" t="s">
        <v>143</v>
      </c>
      <c r="AN5" s="14">
        <v>39.44</v>
      </c>
      <c r="AP5" s="328"/>
      <c r="AQ5" s="335"/>
      <c r="AR5" s="328" t="s">
        <v>127</v>
      </c>
      <c r="AS5" s="329" t="s">
        <v>144</v>
      </c>
      <c r="AT5" s="20" t="s">
        <v>139</v>
      </c>
      <c r="AU5" s="18" t="s">
        <v>140</v>
      </c>
      <c r="AV5" s="19">
        <v>24.57</v>
      </c>
      <c r="AX5" s="323"/>
      <c r="AY5" s="321"/>
      <c r="AZ5" s="333"/>
      <c r="BA5" s="333"/>
      <c r="BB5" s="333"/>
      <c r="BC5" s="13" t="s">
        <v>145</v>
      </c>
      <c r="BD5" s="14">
        <v>858</v>
      </c>
      <c r="BF5" s="323"/>
      <c r="BG5" s="321" t="s">
        <v>95</v>
      </c>
      <c r="BH5" s="333" t="s">
        <v>114</v>
      </c>
      <c r="BI5" s="333"/>
      <c r="BJ5" s="333"/>
      <c r="BK5" s="13" t="s">
        <v>122</v>
      </c>
      <c r="BL5" s="14">
        <v>1122</v>
      </c>
    </row>
    <row r="6" spans="2:64" ht="54" customHeight="1" x14ac:dyDescent="0.4">
      <c r="B6" s="350"/>
      <c r="C6" s="350"/>
      <c r="D6" s="350"/>
      <c r="E6" s="350"/>
      <c r="F6" s="350"/>
      <c r="G6" s="350"/>
      <c r="J6" s="323"/>
      <c r="K6" s="321"/>
      <c r="L6" s="328"/>
      <c r="M6" s="329" t="s">
        <v>146</v>
      </c>
      <c r="N6" s="329"/>
      <c r="O6" s="329"/>
      <c r="P6" s="14">
        <v>349.87</v>
      </c>
      <c r="R6" s="328"/>
      <c r="S6" s="321"/>
      <c r="T6" s="328"/>
      <c r="U6" s="329" t="s">
        <v>147</v>
      </c>
      <c r="V6" s="329"/>
      <c r="W6" s="329"/>
      <c r="X6" s="14">
        <v>161.05000000000001</v>
      </c>
      <c r="Z6" s="328"/>
      <c r="AA6" s="331"/>
      <c r="AB6" s="323"/>
      <c r="AC6" s="351"/>
      <c r="AD6" s="21" t="s">
        <v>148</v>
      </c>
      <c r="AE6" s="22" t="s">
        <v>149</v>
      </c>
      <c r="AF6" s="23">
        <v>32.43</v>
      </c>
      <c r="AH6" s="323"/>
      <c r="AI6" s="331"/>
      <c r="AJ6" s="323"/>
      <c r="AK6" s="340"/>
      <c r="AL6" s="15" t="s">
        <v>150</v>
      </c>
      <c r="AM6" s="13" t="s">
        <v>143</v>
      </c>
      <c r="AN6" s="14">
        <v>32.32</v>
      </c>
      <c r="AP6" s="328"/>
      <c r="AQ6" s="335"/>
      <c r="AR6" s="328"/>
      <c r="AS6" s="333"/>
      <c r="AT6" s="24" t="s">
        <v>148</v>
      </c>
      <c r="AU6" s="22" t="s">
        <v>149</v>
      </c>
      <c r="AV6" s="23">
        <v>32.71</v>
      </c>
      <c r="AX6" s="323"/>
      <c r="AY6" s="321"/>
      <c r="AZ6" s="333"/>
      <c r="BA6" s="333"/>
      <c r="BB6" s="333"/>
      <c r="BC6" s="13" t="s">
        <v>151</v>
      </c>
      <c r="BD6" s="14">
        <v>1144</v>
      </c>
      <c r="BF6" s="323"/>
      <c r="BG6" s="321"/>
      <c r="BH6" s="334" t="s">
        <v>127</v>
      </c>
      <c r="BI6" s="329" t="s">
        <v>128</v>
      </c>
      <c r="BJ6" s="329"/>
      <c r="BK6" s="13" t="s">
        <v>129</v>
      </c>
      <c r="BL6" s="14">
        <v>17.37</v>
      </c>
    </row>
    <row r="7" spans="2:64" ht="54" customHeight="1" x14ac:dyDescent="0.4">
      <c r="B7" s="350"/>
      <c r="C7" s="350"/>
      <c r="D7" s="350"/>
      <c r="E7" s="350"/>
      <c r="F7" s="350"/>
      <c r="G7" s="350"/>
      <c r="J7" s="323"/>
      <c r="K7" s="321"/>
      <c r="L7" s="328"/>
      <c r="M7" s="329" t="s">
        <v>152</v>
      </c>
      <c r="N7" s="329"/>
      <c r="O7" s="329"/>
      <c r="P7" s="14">
        <v>550.12</v>
      </c>
      <c r="R7" s="328"/>
      <c r="S7" s="321" t="s">
        <v>153</v>
      </c>
      <c r="T7" s="333" t="s">
        <v>114</v>
      </c>
      <c r="U7" s="333"/>
      <c r="V7" s="333"/>
      <c r="W7" s="13" t="s">
        <v>154</v>
      </c>
      <c r="X7" s="14">
        <v>314.60000000000002</v>
      </c>
      <c r="Z7" s="328"/>
      <c r="AA7" s="331"/>
      <c r="AB7" s="323"/>
      <c r="AC7" s="340"/>
      <c r="AD7" s="25" t="s">
        <v>155</v>
      </c>
      <c r="AE7" s="26" t="s">
        <v>156</v>
      </c>
      <c r="AF7" s="27">
        <v>37.450000000000003</v>
      </c>
      <c r="AH7" s="323"/>
      <c r="AI7" s="331"/>
      <c r="AJ7" s="323"/>
      <c r="AK7" s="336" t="s">
        <v>157</v>
      </c>
      <c r="AL7" s="337"/>
      <c r="AM7" s="13" t="s">
        <v>143</v>
      </c>
      <c r="AN7" s="14">
        <v>26.49</v>
      </c>
      <c r="AP7" s="328"/>
      <c r="AQ7" s="335"/>
      <c r="AR7" s="328"/>
      <c r="AS7" s="333"/>
      <c r="AT7" s="28" t="s">
        <v>155</v>
      </c>
      <c r="AU7" s="26" t="s">
        <v>156</v>
      </c>
      <c r="AV7" s="27">
        <v>37.78</v>
      </c>
      <c r="AX7" s="323"/>
      <c r="AY7" s="321"/>
      <c r="AZ7" s="333"/>
      <c r="BA7" s="333"/>
      <c r="BB7" s="333"/>
      <c r="BC7" s="13" t="s">
        <v>158</v>
      </c>
      <c r="BD7" s="14">
        <v>1430</v>
      </c>
      <c r="BF7" s="323"/>
      <c r="BG7" s="321"/>
      <c r="BH7" s="334"/>
      <c r="BI7" s="329" t="s">
        <v>134</v>
      </c>
      <c r="BJ7" s="329"/>
      <c r="BK7" s="13" t="s">
        <v>129</v>
      </c>
      <c r="BL7" s="14">
        <v>15.8</v>
      </c>
    </row>
    <row r="8" spans="2:64" ht="54" customHeight="1" x14ac:dyDescent="0.4">
      <c r="B8" s="350"/>
      <c r="C8" s="350"/>
      <c r="D8" s="350"/>
      <c r="E8" s="350"/>
      <c r="F8" s="350"/>
      <c r="G8" s="350"/>
      <c r="J8" s="323"/>
      <c r="K8" s="321"/>
      <c r="L8" s="328"/>
      <c r="M8" s="329" t="s">
        <v>159</v>
      </c>
      <c r="N8" s="329"/>
      <c r="O8" s="329"/>
      <c r="P8" s="14">
        <v>550.12</v>
      </c>
      <c r="R8" s="328"/>
      <c r="S8" s="321"/>
      <c r="T8" s="333" t="s">
        <v>127</v>
      </c>
      <c r="U8" s="333"/>
      <c r="V8" s="333"/>
      <c r="W8" s="13" t="s">
        <v>160</v>
      </c>
      <c r="X8" s="14">
        <v>33.619999999999997</v>
      </c>
      <c r="Z8" s="328"/>
      <c r="AA8" s="331"/>
      <c r="AB8" s="324"/>
      <c r="AC8" s="336" t="s">
        <v>161</v>
      </c>
      <c r="AD8" s="337"/>
      <c r="AE8" s="13" t="s">
        <v>162</v>
      </c>
      <c r="AF8" s="14">
        <v>12.48</v>
      </c>
      <c r="AH8" s="323"/>
      <c r="AI8" s="331"/>
      <c r="AJ8" s="324"/>
      <c r="AK8" s="336" t="s">
        <v>161</v>
      </c>
      <c r="AL8" s="327"/>
      <c r="AM8" s="13" t="s">
        <v>162</v>
      </c>
      <c r="AN8" s="14">
        <v>12.48</v>
      </c>
      <c r="AP8" s="328"/>
      <c r="AQ8" s="335"/>
      <c r="AR8" s="328"/>
      <c r="AS8" s="329" t="s">
        <v>161</v>
      </c>
      <c r="AT8" s="333"/>
      <c r="AU8" s="13" t="s">
        <v>162</v>
      </c>
      <c r="AV8" s="14">
        <v>12.8</v>
      </c>
      <c r="AX8" s="323"/>
      <c r="AY8" s="321"/>
      <c r="AZ8" s="333"/>
      <c r="BA8" s="333"/>
      <c r="BB8" s="333"/>
      <c r="BC8" s="13" t="s">
        <v>163</v>
      </c>
      <c r="BD8" s="14">
        <v>1716</v>
      </c>
      <c r="BF8" s="323"/>
      <c r="BG8" s="363" t="s">
        <v>164</v>
      </c>
      <c r="BH8" s="29" t="s">
        <v>165</v>
      </c>
      <c r="BI8" s="336" t="s">
        <v>166</v>
      </c>
      <c r="BJ8" s="337"/>
      <c r="BK8" s="13" t="s">
        <v>167</v>
      </c>
      <c r="BL8" s="14">
        <v>189.6</v>
      </c>
    </row>
    <row r="9" spans="2:64" ht="54" customHeight="1" x14ac:dyDescent="0.4">
      <c r="B9" s="350"/>
      <c r="C9" s="350"/>
      <c r="D9" s="350"/>
      <c r="E9" s="350"/>
      <c r="F9" s="350"/>
      <c r="G9" s="350"/>
      <c r="J9" s="323"/>
      <c r="K9" s="321"/>
      <c r="L9" s="334" t="s">
        <v>74</v>
      </c>
      <c r="M9" s="329" t="s">
        <v>168</v>
      </c>
      <c r="N9" s="329"/>
      <c r="O9" s="329"/>
      <c r="P9" s="14">
        <v>239.17</v>
      </c>
      <c r="R9" s="328"/>
      <c r="S9" s="321" t="s">
        <v>169</v>
      </c>
      <c r="T9" s="333" t="s">
        <v>114</v>
      </c>
      <c r="U9" s="333"/>
      <c r="V9" s="333"/>
      <c r="W9" s="13" t="s">
        <v>170</v>
      </c>
      <c r="X9" s="14">
        <v>314.60000000000002</v>
      </c>
      <c r="Z9" s="328"/>
      <c r="AA9" s="331"/>
      <c r="AB9" s="336" t="s">
        <v>171</v>
      </c>
      <c r="AC9" s="326"/>
      <c r="AD9" s="327"/>
      <c r="AE9" s="13" t="s">
        <v>172</v>
      </c>
      <c r="AF9" s="14">
        <v>253</v>
      </c>
      <c r="AH9" s="323"/>
      <c r="AI9" s="331"/>
      <c r="AJ9" s="336" t="s">
        <v>171</v>
      </c>
      <c r="AK9" s="326"/>
      <c r="AL9" s="327"/>
      <c r="AM9" s="13" t="s">
        <v>172</v>
      </c>
      <c r="AN9" s="14">
        <v>253</v>
      </c>
      <c r="AP9" s="328"/>
      <c r="AQ9" s="335" t="s">
        <v>173</v>
      </c>
      <c r="AR9" s="333" t="s">
        <v>114</v>
      </c>
      <c r="AS9" s="333"/>
      <c r="AT9" s="333"/>
      <c r="AU9" s="15" t="s">
        <v>115</v>
      </c>
      <c r="AV9" s="14">
        <v>1320</v>
      </c>
      <c r="AX9" s="323"/>
      <c r="AY9" s="321"/>
      <c r="AZ9" s="328" t="s">
        <v>127</v>
      </c>
      <c r="BA9" s="330" t="s">
        <v>174</v>
      </c>
      <c r="BB9" s="20" t="s">
        <v>139</v>
      </c>
      <c r="BC9" s="18" t="s">
        <v>140</v>
      </c>
      <c r="BD9" s="19">
        <v>21.45</v>
      </c>
      <c r="BF9" s="323"/>
      <c r="BG9" s="364"/>
      <c r="BH9" s="366" t="s">
        <v>175</v>
      </c>
      <c r="BI9" s="336" t="s">
        <v>176</v>
      </c>
      <c r="BJ9" s="337"/>
      <c r="BK9" s="13" t="s">
        <v>122</v>
      </c>
      <c r="BL9" s="30" t="s">
        <v>177</v>
      </c>
    </row>
    <row r="10" spans="2:64" ht="54" customHeight="1" x14ac:dyDescent="0.4">
      <c r="J10" s="323"/>
      <c r="K10" s="321"/>
      <c r="L10" s="334"/>
      <c r="M10" s="329" t="s">
        <v>178</v>
      </c>
      <c r="N10" s="329"/>
      <c r="O10" s="329"/>
      <c r="P10" s="14">
        <v>387.05</v>
      </c>
      <c r="R10" s="328"/>
      <c r="S10" s="321"/>
      <c r="T10" s="333" t="s">
        <v>127</v>
      </c>
      <c r="U10" s="333"/>
      <c r="V10" s="333"/>
      <c r="W10" s="13" t="s">
        <v>160</v>
      </c>
      <c r="X10" s="14">
        <v>33.619999999999997</v>
      </c>
      <c r="Z10" s="328"/>
      <c r="AA10" s="331"/>
      <c r="AB10" s="336" t="s">
        <v>179</v>
      </c>
      <c r="AC10" s="338"/>
      <c r="AD10" s="337"/>
      <c r="AE10" s="13" t="s">
        <v>180</v>
      </c>
      <c r="AF10" s="14">
        <v>154</v>
      </c>
      <c r="AH10" s="323"/>
      <c r="AI10" s="331"/>
      <c r="AJ10" s="336" t="s">
        <v>179</v>
      </c>
      <c r="AK10" s="338"/>
      <c r="AL10" s="337"/>
      <c r="AM10" s="13" t="s">
        <v>180</v>
      </c>
      <c r="AN10" s="14">
        <v>154</v>
      </c>
      <c r="AP10" s="328"/>
      <c r="AQ10" s="335"/>
      <c r="AR10" s="333"/>
      <c r="AS10" s="333"/>
      <c r="AT10" s="333"/>
      <c r="AU10" s="15" t="s">
        <v>125</v>
      </c>
      <c r="AV10" s="14">
        <v>2200</v>
      </c>
      <c r="AX10" s="323"/>
      <c r="AY10" s="321"/>
      <c r="AZ10" s="328"/>
      <c r="BA10" s="331"/>
      <c r="BB10" s="24" t="s">
        <v>148</v>
      </c>
      <c r="BC10" s="22" t="s">
        <v>149</v>
      </c>
      <c r="BD10" s="23">
        <v>28.58</v>
      </c>
      <c r="BF10" s="323"/>
      <c r="BG10" s="364"/>
      <c r="BH10" s="367"/>
      <c r="BI10" s="339" t="s">
        <v>127</v>
      </c>
      <c r="BJ10" s="15" t="s">
        <v>142</v>
      </c>
      <c r="BK10" s="13" t="s">
        <v>129</v>
      </c>
      <c r="BL10" s="14">
        <v>20.82</v>
      </c>
    </row>
    <row r="11" spans="2:64" ht="54" customHeight="1" x14ac:dyDescent="0.4">
      <c r="J11" s="323"/>
      <c r="K11" s="321"/>
      <c r="L11" s="334"/>
      <c r="M11" s="329" t="s">
        <v>41</v>
      </c>
      <c r="N11" s="329"/>
      <c r="O11" s="329"/>
      <c r="P11" s="14">
        <v>387.05</v>
      </c>
      <c r="R11" s="328"/>
      <c r="S11" s="321" t="s">
        <v>181</v>
      </c>
      <c r="T11" s="333" t="s">
        <v>108</v>
      </c>
      <c r="U11" s="333"/>
      <c r="V11" s="333"/>
      <c r="W11" s="13" t="s">
        <v>109</v>
      </c>
      <c r="X11" s="14">
        <v>49.5</v>
      </c>
      <c r="Z11" s="328"/>
      <c r="AA11" s="332"/>
      <c r="AB11" s="325" t="s">
        <v>182</v>
      </c>
      <c r="AC11" s="326"/>
      <c r="AD11" s="327"/>
      <c r="AE11" s="13" t="s">
        <v>183</v>
      </c>
      <c r="AF11" s="14">
        <v>330.44</v>
      </c>
      <c r="AH11" s="323"/>
      <c r="AI11" s="331"/>
      <c r="AJ11" s="325" t="s">
        <v>182</v>
      </c>
      <c r="AK11" s="326"/>
      <c r="AL11" s="327"/>
      <c r="AM11" s="13" t="s">
        <v>183</v>
      </c>
      <c r="AN11" s="14">
        <v>330.44</v>
      </c>
      <c r="AP11" s="328"/>
      <c r="AQ11" s="335"/>
      <c r="AR11" s="333"/>
      <c r="AS11" s="333"/>
      <c r="AT11" s="333"/>
      <c r="AU11" s="15" t="s">
        <v>132</v>
      </c>
      <c r="AV11" s="14">
        <v>286</v>
      </c>
      <c r="AX11" s="323"/>
      <c r="AY11" s="321"/>
      <c r="AZ11" s="328"/>
      <c r="BA11" s="331"/>
      <c r="BB11" s="31" t="s">
        <v>155</v>
      </c>
      <c r="BC11" s="26" t="s">
        <v>156</v>
      </c>
      <c r="BD11" s="27">
        <v>32.99</v>
      </c>
      <c r="BF11" s="323"/>
      <c r="BG11" s="365"/>
      <c r="BH11" s="368"/>
      <c r="BI11" s="340"/>
      <c r="BJ11" s="15" t="s">
        <v>150</v>
      </c>
      <c r="BK11" s="13" t="s">
        <v>129</v>
      </c>
      <c r="BL11" s="14">
        <v>18.940000000000001</v>
      </c>
    </row>
    <row r="12" spans="2:64" ht="54" customHeight="1" x14ac:dyDescent="0.4">
      <c r="J12" s="323"/>
      <c r="K12" s="321" t="s">
        <v>184</v>
      </c>
      <c r="L12" s="333" t="s">
        <v>185</v>
      </c>
      <c r="M12" s="333"/>
      <c r="N12" s="333"/>
      <c r="O12" s="13" t="s">
        <v>186</v>
      </c>
      <c r="P12" s="14">
        <v>235.84</v>
      </c>
      <c r="R12" s="328"/>
      <c r="S12" s="321"/>
      <c r="T12" s="328" t="s">
        <v>73</v>
      </c>
      <c r="U12" s="329" t="s">
        <v>123</v>
      </c>
      <c r="V12" s="329"/>
      <c r="W12" s="329"/>
      <c r="X12" s="14">
        <v>90.1</v>
      </c>
      <c r="Z12" s="328"/>
      <c r="AA12" s="330" t="s">
        <v>187</v>
      </c>
      <c r="AB12" s="352" t="s">
        <v>114</v>
      </c>
      <c r="AC12" s="353"/>
      <c r="AD12" s="354"/>
      <c r="AE12" s="15" t="s">
        <v>115</v>
      </c>
      <c r="AF12" s="14">
        <v>1320</v>
      </c>
      <c r="AH12" s="323"/>
      <c r="AI12" s="331"/>
      <c r="AJ12" s="329" t="s">
        <v>188</v>
      </c>
      <c r="AK12" s="329"/>
      <c r="AL12" s="32" t="s">
        <v>189</v>
      </c>
      <c r="AM12" s="13" t="s">
        <v>183</v>
      </c>
      <c r="AN12" s="33">
        <v>0.05</v>
      </c>
      <c r="AP12" s="328"/>
      <c r="AQ12" s="335"/>
      <c r="AR12" s="328" t="s">
        <v>127</v>
      </c>
      <c r="AS12" s="329" t="s">
        <v>190</v>
      </c>
      <c r="AT12" s="20" t="s">
        <v>139</v>
      </c>
      <c r="AU12" s="18" t="s">
        <v>140</v>
      </c>
      <c r="AV12" s="19">
        <v>24.46</v>
      </c>
      <c r="AX12" s="323"/>
      <c r="AY12" s="321"/>
      <c r="AZ12" s="328"/>
      <c r="BA12" s="335" t="s">
        <v>191</v>
      </c>
      <c r="BB12" s="335"/>
      <c r="BC12" s="13" t="s">
        <v>162</v>
      </c>
      <c r="BD12" s="14">
        <v>21.16</v>
      </c>
      <c r="BF12" s="323"/>
      <c r="BG12" s="34" t="s">
        <v>192</v>
      </c>
      <c r="BH12" s="333" t="s">
        <v>111</v>
      </c>
      <c r="BI12" s="333"/>
      <c r="BJ12" s="333"/>
      <c r="BK12" s="13" t="s">
        <v>193</v>
      </c>
      <c r="BL12" s="14">
        <v>1481.82</v>
      </c>
    </row>
    <row r="13" spans="2:64" ht="54" customHeight="1" x14ac:dyDescent="0.4">
      <c r="J13" s="323"/>
      <c r="K13" s="321"/>
      <c r="L13" s="333" t="s">
        <v>127</v>
      </c>
      <c r="M13" s="333"/>
      <c r="N13" s="333"/>
      <c r="O13" s="13" t="s">
        <v>194</v>
      </c>
      <c r="P13" s="14">
        <v>19.88</v>
      </c>
      <c r="R13" s="328"/>
      <c r="S13" s="321"/>
      <c r="T13" s="328"/>
      <c r="U13" s="329" t="s">
        <v>130</v>
      </c>
      <c r="V13" s="329"/>
      <c r="W13" s="329"/>
      <c r="X13" s="14">
        <v>136.19999999999999</v>
      </c>
      <c r="Z13" s="328"/>
      <c r="AA13" s="331"/>
      <c r="AB13" s="355"/>
      <c r="AC13" s="356"/>
      <c r="AD13" s="357"/>
      <c r="AE13" s="15" t="s">
        <v>125</v>
      </c>
      <c r="AF13" s="14">
        <v>2200</v>
      </c>
      <c r="AH13" s="323"/>
      <c r="AI13" s="332"/>
      <c r="AJ13" s="329"/>
      <c r="AK13" s="329"/>
      <c r="AL13" s="32" t="s">
        <v>195</v>
      </c>
      <c r="AM13" s="13" t="s">
        <v>183</v>
      </c>
      <c r="AN13" s="14">
        <v>2200</v>
      </c>
      <c r="AP13" s="328"/>
      <c r="AQ13" s="335"/>
      <c r="AR13" s="328"/>
      <c r="AS13" s="333"/>
      <c r="AT13" s="24" t="s">
        <v>148</v>
      </c>
      <c r="AU13" s="22" t="s">
        <v>149</v>
      </c>
      <c r="AV13" s="23">
        <v>32.58</v>
      </c>
      <c r="AX13" s="323"/>
      <c r="AY13" s="321"/>
      <c r="AZ13" s="333" t="s">
        <v>182</v>
      </c>
      <c r="BA13" s="333"/>
      <c r="BB13" s="333"/>
      <c r="BC13" s="13" t="s">
        <v>183</v>
      </c>
      <c r="BD13" s="14">
        <v>235.84</v>
      </c>
      <c r="BF13" s="323"/>
      <c r="BG13" s="363" t="s">
        <v>196</v>
      </c>
      <c r="BH13" s="333" t="s">
        <v>114</v>
      </c>
      <c r="BI13" s="333"/>
      <c r="BJ13" s="333"/>
      <c r="BK13" s="13" t="s">
        <v>122</v>
      </c>
      <c r="BL13" s="14">
        <v>330</v>
      </c>
    </row>
    <row r="14" spans="2:64" ht="54" customHeight="1" x14ac:dyDescent="0.4">
      <c r="J14" s="323"/>
      <c r="K14" s="321" t="s">
        <v>197</v>
      </c>
      <c r="L14" s="333" t="s">
        <v>114</v>
      </c>
      <c r="M14" s="333"/>
      <c r="N14" s="333"/>
      <c r="O14" s="13" t="s">
        <v>119</v>
      </c>
      <c r="P14" s="14">
        <v>286</v>
      </c>
      <c r="R14" s="328"/>
      <c r="S14" s="321"/>
      <c r="T14" s="328"/>
      <c r="U14" s="329" t="s">
        <v>136</v>
      </c>
      <c r="V14" s="329"/>
      <c r="W14" s="329"/>
      <c r="X14" s="14">
        <v>228.4</v>
      </c>
      <c r="Z14" s="328"/>
      <c r="AA14" s="331"/>
      <c r="AB14" s="358"/>
      <c r="AC14" s="359"/>
      <c r="AD14" s="360"/>
      <c r="AE14" s="15" t="s">
        <v>132</v>
      </c>
      <c r="AF14" s="14">
        <v>286</v>
      </c>
      <c r="AH14" s="323"/>
      <c r="AI14" s="330" t="s">
        <v>198</v>
      </c>
      <c r="AJ14" s="352" t="s">
        <v>114</v>
      </c>
      <c r="AK14" s="353"/>
      <c r="AL14" s="354"/>
      <c r="AM14" s="15" t="s">
        <v>115</v>
      </c>
      <c r="AN14" s="14">
        <v>1320</v>
      </c>
      <c r="AP14" s="328"/>
      <c r="AQ14" s="335"/>
      <c r="AR14" s="328"/>
      <c r="AS14" s="333"/>
      <c r="AT14" s="28" t="s">
        <v>155</v>
      </c>
      <c r="AU14" s="26" t="s">
        <v>156</v>
      </c>
      <c r="AV14" s="27">
        <v>37.619999999999997</v>
      </c>
      <c r="AX14" s="323"/>
      <c r="AY14" s="335" t="s">
        <v>199</v>
      </c>
      <c r="AZ14" s="325" t="s">
        <v>114</v>
      </c>
      <c r="BA14" s="326"/>
      <c r="BB14" s="327"/>
      <c r="BC14" s="13" t="s">
        <v>200</v>
      </c>
      <c r="BD14" s="14">
        <v>286</v>
      </c>
      <c r="BF14" s="323"/>
      <c r="BG14" s="365"/>
      <c r="BH14" s="333" t="s">
        <v>127</v>
      </c>
      <c r="BI14" s="333"/>
      <c r="BJ14" s="333"/>
      <c r="BK14" s="13" t="s">
        <v>129</v>
      </c>
      <c r="BL14" s="14">
        <v>12.48</v>
      </c>
    </row>
    <row r="15" spans="2:64" ht="54" customHeight="1" x14ac:dyDescent="0.4">
      <c r="J15" s="323"/>
      <c r="K15" s="321"/>
      <c r="L15" s="333"/>
      <c r="M15" s="333"/>
      <c r="N15" s="333"/>
      <c r="O15" s="13" t="s">
        <v>126</v>
      </c>
      <c r="P15" s="14">
        <v>429</v>
      </c>
      <c r="R15" s="328"/>
      <c r="S15" s="321"/>
      <c r="T15" s="328"/>
      <c r="U15" s="329" t="s">
        <v>146</v>
      </c>
      <c r="V15" s="329"/>
      <c r="W15" s="329"/>
      <c r="X15" s="14">
        <v>320.61</v>
      </c>
      <c r="Z15" s="328"/>
      <c r="AA15" s="331"/>
      <c r="AB15" s="322" t="s">
        <v>127</v>
      </c>
      <c r="AC15" s="339" t="s">
        <v>201</v>
      </c>
      <c r="AD15" s="17" t="s">
        <v>139</v>
      </c>
      <c r="AE15" s="18" t="s">
        <v>202</v>
      </c>
      <c r="AF15" s="19">
        <v>26.49</v>
      </c>
      <c r="AH15" s="323"/>
      <c r="AI15" s="331"/>
      <c r="AJ15" s="355"/>
      <c r="AK15" s="356"/>
      <c r="AL15" s="357"/>
      <c r="AM15" s="15" t="s">
        <v>125</v>
      </c>
      <c r="AN15" s="14">
        <v>2200</v>
      </c>
      <c r="AP15" s="328"/>
      <c r="AQ15" s="335"/>
      <c r="AR15" s="328"/>
      <c r="AS15" s="329" t="s">
        <v>161</v>
      </c>
      <c r="AT15" s="333"/>
      <c r="AU15" s="13" t="s">
        <v>162</v>
      </c>
      <c r="AV15" s="14">
        <v>12.51</v>
      </c>
      <c r="AX15" s="323"/>
      <c r="AY15" s="321"/>
      <c r="AZ15" s="328" t="s">
        <v>127</v>
      </c>
      <c r="BA15" s="330" t="s">
        <v>174</v>
      </c>
      <c r="BB15" s="20" t="s">
        <v>139</v>
      </c>
      <c r="BC15" s="18" t="s">
        <v>140</v>
      </c>
      <c r="BD15" s="19">
        <v>21.45</v>
      </c>
      <c r="BF15" s="323"/>
      <c r="BG15" s="330" t="s">
        <v>203</v>
      </c>
      <c r="BH15" s="333" t="s">
        <v>114</v>
      </c>
      <c r="BI15" s="333"/>
      <c r="BJ15" s="333"/>
      <c r="BK15" s="13" t="s">
        <v>122</v>
      </c>
      <c r="BL15" s="14">
        <v>220</v>
      </c>
    </row>
    <row r="16" spans="2:64" ht="54" customHeight="1" x14ac:dyDescent="0.4">
      <c r="J16" s="323"/>
      <c r="K16" s="321"/>
      <c r="L16" s="333"/>
      <c r="M16" s="333"/>
      <c r="N16" s="333"/>
      <c r="O16" s="13" t="s">
        <v>133</v>
      </c>
      <c r="P16" s="14">
        <v>572</v>
      </c>
      <c r="R16" s="328"/>
      <c r="S16" s="321"/>
      <c r="T16" s="328"/>
      <c r="U16" s="329" t="s">
        <v>152</v>
      </c>
      <c r="V16" s="329"/>
      <c r="W16" s="329"/>
      <c r="X16" s="14">
        <v>505.02</v>
      </c>
      <c r="Z16" s="328"/>
      <c r="AA16" s="331"/>
      <c r="AB16" s="323"/>
      <c r="AC16" s="361"/>
      <c r="AD16" s="21" t="s">
        <v>148</v>
      </c>
      <c r="AE16" s="22" t="s">
        <v>204</v>
      </c>
      <c r="AF16" s="23">
        <v>35.29</v>
      </c>
      <c r="AH16" s="323"/>
      <c r="AI16" s="331"/>
      <c r="AJ16" s="358"/>
      <c r="AK16" s="359"/>
      <c r="AL16" s="360"/>
      <c r="AM16" s="15" t="s">
        <v>132</v>
      </c>
      <c r="AN16" s="14">
        <v>286</v>
      </c>
      <c r="AP16" s="328"/>
      <c r="AQ16" s="335" t="s">
        <v>205</v>
      </c>
      <c r="AR16" s="333" t="s">
        <v>114</v>
      </c>
      <c r="AS16" s="333"/>
      <c r="AT16" s="333"/>
      <c r="AU16" s="15" t="s">
        <v>115</v>
      </c>
      <c r="AV16" s="14">
        <v>1320</v>
      </c>
      <c r="AX16" s="323"/>
      <c r="AY16" s="321"/>
      <c r="AZ16" s="328"/>
      <c r="BA16" s="331"/>
      <c r="BB16" s="24" t="s">
        <v>148</v>
      </c>
      <c r="BC16" s="22" t="s">
        <v>149</v>
      </c>
      <c r="BD16" s="23">
        <v>28.58</v>
      </c>
      <c r="BF16" s="323"/>
      <c r="BG16" s="365"/>
      <c r="BH16" s="333" t="s">
        <v>127</v>
      </c>
      <c r="BI16" s="333"/>
      <c r="BJ16" s="333"/>
      <c r="BK16" s="13" t="s">
        <v>129</v>
      </c>
      <c r="BL16" s="14">
        <v>11.49</v>
      </c>
    </row>
    <row r="17" spans="2:64" ht="54" customHeight="1" x14ac:dyDescent="0.4">
      <c r="J17" s="323"/>
      <c r="K17" s="321"/>
      <c r="L17" s="333"/>
      <c r="M17" s="333"/>
      <c r="N17" s="333"/>
      <c r="O17" s="13" t="s">
        <v>145</v>
      </c>
      <c r="P17" s="14">
        <v>858</v>
      </c>
      <c r="R17" s="328"/>
      <c r="S17" s="321"/>
      <c r="T17" s="328"/>
      <c r="U17" s="329" t="s">
        <v>159</v>
      </c>
      <c r="V17" s="329"/>
      <c r="W17" s="329"/>
      <c r="X17" s="14">
        <v>505.02</v>
      </c>
      <c r="Z17" s="328"/>
      <c r="AA17" s="331"/>
      <c r="AB17" s="323"/>
      <c r="AC17" s="362"/>
      <c r="AD17" s="25" t="s">
        <v>155</v>
      </c>
      <c r="AE17" s="26" t="s">
        <v>206</v>
      </c>
      <c r="AF17" s="27">
        <v>40.75</v>
      </c>
      <c r="AH17" s="323"/>
      <c r="AI17" s="331"/>
      <c r="AJ17" s="322" t="s">
        <v>127</v>
      </c>
      <c r="AK17" s="336" t="s">
        <v>207</v>
      </c>
      <c r="AL17" s="337"/>
      <c r="AM17" s="13" t="s">
        <v>143</v>
      </c>
      <c r="AN17" s="14">
        <v>55.78</v>
      </c>
      <c r="AP17" s="328"/>
      <c r="AQ17" s="335"/>
      <c r="AR17" s="333"/>
      <c r="AS17" s="333"/>
      <c r="AT17" s="333"/>
      <c r="AU17" s="15" t="s">
        <v>125</v>
      </c>
      <c r="AV17" s="14">
        <v>2200</v>
      </c>
      <c r="AX17" s="323"/>
      <c r="AY17" s="321"/>
      <c r="AZ17" s="328"/>
      <c r="BA17" s="331"/>
      <c r="BB17" s="31" t="s">
        <v>155</v>
      </c>
      <c r="BC17" s="26" t="s">
        <v>156</v>
      </c>
      <c r="BD17" s="27">
        <v>32.99</v>
      </c>
      <c r="BF17" s="323"/>
      <c r="BG17" s="321" t="s">
        <v>208</v>
      </c>
      <c r="BH17" s="333" t="s">
        <v>114</v>
      </c>
      <c r="BI17" s="333"/>
      <c r="BJ17" s="333"/>
      <c r="BK17" s="13" t="s">
        <v>122</v>
      </c>
      <c r="BL17" s="14">
        <v>440</v>
      </c>
    </row>
    <row r="18" spans="2:64" ht="54" customHeight="1" x14ac:dyDescent="0.4">
      <c r="J18" s="323"/>
      <c r="K18" s="321"/>
      <c r="L18" s="333"/>
      <c r="M18" s="333"/>
      <c r="N18" s="333"/>
      <c r="O18" s="13" t="s">
        <v>151</v>
      </c>
      <c r="P18" s="14">
        <v>1144</v>
      </c>
      <c r="R18" s="328"/>
      <c r="S18" s="321"/>
      <c r="T18" s="334" t="s">
        <v>74</v>
      </c>
      <c r="U18" s="329" t="s">
        <v>168</v>
      </c>
      <c r="V18" s="329"/>
      <c r="W18" s="329"/>
      <c r="X18" s="14">
        <v>218.27</v>
      </c>
      <c r="Z18" s="328"/>
      <c r="AA18" s="331"/>
      <c r="AB18" s="324"/>
      <c r="AC18" s="336" t="s">
        <v>161</v>
      </c>
      <c r="AD18" s="327"/>
      <c r="AE18" s="13" t="s">
        <v>162</v>
      </c>
      <c r="AF18" s="14">
        <v>17.73</v>
      </c>
      <c r="AH18" s="323"/>
      <c r="AI18" s="331"/>
      <c r="AJ18" s="323"/>
      <c r="AK18" s="336" t="s">
        <v>209</v>
      </c>
      <c r="AL18" s="337"/>
      <c r="AM18" s="13" t="s">
        <v>143</v>
      </c>
      <c r="AN18" s="14">
        <v>29.62</v>
      </c>
      <c r="AP18" s="328"/>
      <c r="AQ18" s="335"/>
      <c r="AR18" s="333"/>
      <c r="AS18" s="333"/>
      <c r="AT18" s="333"/>
      <c r="AU18" s="15" t="s">
        <v>132</v>
      </c>
      <c r="AV18" s="14">
        <v>286</v>
      </c>
      <c r="AX18" s="324"/>
      <c r="AY18" s="321"/>
      <c r="AZ18" s="328"/>
      <c r="BA18" s="335" t="s">
        <v>191</v>
      </c>
      <c r="BB18" s="335"/>
      <c r="BC18" s="13" t="s">
        <v>162</v>
      </c>
      <c r="BD18" s="14">
        <v>21.16</v>
      </c>
      <c r="BF18" s="323"/>
      <c r="BG18" s="321"/>
      <c r="BH18" s="334" t="s">
        <v>127</v>
      </c>
      <c r="BI18" s="329" t="s">
        <v>128</v>
      </c>
      <c r="BJ18" s="329"/>
      <c r="BK18" s="13" t="s">
        <v>129</v>
      </c>
      <c r="BL18" s="14">
        <v>13.12</v>
      </c>
    </row>
    <row r="19" spans="2:64" ht="54" customHeight="1" x14ac:dyDescent="0.4">
      <c r="J19" s="323"/>
      <c r="K19" s="321"/>
      <c r="L19" s="333"/>
      <c r="M19" s="333"/>
      <c r="N19" s="333"/>
      <c r="O19" s="13" t="s">
        <v>158</v>
      </c>
      <c r="P19" s="14">
        <v>1430</v>
      </c>
      <c r="R19" s="328"/>
      <c r="S19" s="321"/>
      <c r="T19" s="334"/>
      <c r="U19" s="329" t="s">
        <v>178</v>
      </c>
      <c r="V19" s="329"/>
      <c r="W19" s="329"/>
      <c r="X19" s="14">
        <v>349.65</v>
      </c>
      <c r="Z19" s="328"/>
      <c r="AA19" s="331"/>
      <c r="AB19" s="336" t="s">
        <v>171</v>
      </c>
      <c r="AC19" s="326"/>
      <c r="AD19" s="327"/>
      <c r="AE19" s="13" t="s">
        <v>172</v>
      </c>
      <c r="AF19" s="14">
        <v>297</v>
      </c>
      <c r="AH19" s="324"/>
      <c r="AI19" s="332"/>
      <c r="AJ19" s="324"/>
      <c r="AK19" s="336" t="s">
        <v>161</v>
      </c>
      <c r="AL19" s="327"/>
      <c r="AM19" s="13" t="s">
        <v>162</v>
      </c>
      <c r="AN19" s="14">
        <v>12.48</v>
      </c>
      <c r="AO19" s="35"/>
      <c r="AP19" s="328"/>
      <c r="AQ19" s="335"/>
      <c r="AR19" s="328" t="s">
        <v>127</v>
      </c>
      <c r="AS19" s="329" t="s">
        <v>210</v>
      </c>
      <c r="AT19" s="20" t="s">
        <v>139</v>
      </c>
      <c r="AU19" s="18" t="s">
        <v>211</v>
      </c>
      <c r="AV19" s="19">
        <v>29</v>
      </c>
      <c r="BF19" s="323"/>
      <c r="BG19" s="321"/>
      <c r="BH19" s="334"/>
      <c r="BI19" s="329" t="s">
        <v>134</v>
      </c>
      <c r="BJ19" s="329"/>
      <c r="BK19" s="13" t="s">
        <v>129</v>
      </c>
      <c r="BL19" s="14">
        <v>11.94</v>
      </c>
    </row>
    <row r="20" spans="2:64" ht="54" customHeight="1" x14ac:dyDescent="0.4">
      <c r="J20" s="323"/>
      <c r="K20" s="321"/>
      <c r="L20" s="333"/>
      <c r="M20" s="333"/>
      <c r="N20" s="333"/>
      <c r="O20" s="13" t="s">
        <v>163</v>
      </c>
      <c r="P20" s="14">
        <v>1716</v>
      </c>
      <c r="R20" s="328"/>
      <c r="S20" s="321"/>
      <c r="T20" s="334"/>
      <c r="U20" s="329" t="s">
        <v>41</v>
      </c>
      <c r="V20" s="329"/>
      <c r="W20" s="329"/>
      <c r="X20" s="14">
        <v>349.65</v>
      </c>
      <c r="Z20" s="328"/>
      <c r="AA20" s="331"/>
      <c r="AB20" s="325" t="s">
        <v>212</v>
      </c>
      <c r="AC20" s="326"/>
      <c r="AD20" s="327"/>
      <c r="AE20" s="13" t="s">
        <v>213</v>
      </c>
      <c r="AF20" s="14">
        <v>44</v>
      </c>
      <c r="AP20" s="328"/>
      <c r="AQ20" s="335"/>
      <c r="AR20" s="328"/>
      <c r="AS20" s="333"/>
      <c r="AT20" s="24" t="s">
        <v>148</v>
      </c>
      <c r="AU20" s="22" t="s">
        <v>214</v>
      </c>
      <c r="AV20" s="23">
        <v>38.630000000000003</v>
      </c>
      <c r="AX20" s="341" t="s">
        <v>215</v>
      </c>
      <c r="AY20" s="342"/>
      <c r="AZ20" s="342"/>
      <c r="BA20" s="342"/>
      <c r="BB20" s="342"/>
      <c r="BC20" s="343"/>
      <c r="BD20" s="11" t="s">
        <v>105</v>
      </c>
      <c r="BF20" s="323"/>
      <c r="BG20" s="335" t="s">
        <v>216</v>
      </c>
      <c r="BH20" s="352" t="s">
        <v>114</v>
      </c>
      <c r="BI20" s="353"/>
      <c r="BJ20" s="354"/>
      <c r="BK20" s="15" t="s">
        <v>217</v>
      </c>
      <c r="BL20" s="14">
        <v>5610</v>
      </c>
    </row>
    <row r="21" spans="2:64" ht="54" customHeight="1" x14ac:dyDescent="0.4">
      <c r="J21" s="323"/>
      <c r="K21" s="321"/>
      <c r="L21" s="328" t="s">
        <v>127</v>
      </c>
      <c r="M21" s="373" t="s">
        <v>218</v>
      </c>
      <c r="N21" s="373"/>
      <c r="O21" s="18" t="s">
        <v>219</v>
      </c>
      <c r="P21" s="19">
        <v>19.88</v>
      </c>
      <c r="R21" s="328"/>
      <c r="S21" s="321" t="s">
        <v>92</v>
      </c>
      <c r="T21" s="333" t="s">
        <v>114</v>
      </c>
      <c r="U21" s="333"/>
      <c r="V21" s="333"/>
      <c r="W21" s="13" t="s">
        <v>220</v>
      </c>
      <c r="X21" s="14">
        <v>258.5</v>
      </c>
      <c r="Z21" s="328"/>
      <c r="AA21" s="331"/>
      <c r="AB21" s="336" t="s">
        <v>179</v>
      </c>
      <c r="AC21" s="338"/>
      <c r="AD21" s="337"/>
      <c r="AE21" s="13" t="s">
        <v>180</v>
      </c>
      <c r="AF21" s="14">
        <v>198</v>
      </c>
      <c r="AP21" s="328"/>
      <c r="AQ21" s="335"/>
      <c r="AR21" s="328"/>
      <c r="AS21" s="333"/>
      <c r="AT21" s="28" t="s">
        <v>155</v>
      </c>
      <c r="AU21" s="26" t="s">
        <v>221</v>
      </c>
      <c r="AV21" s="27">
        <v>44.61</v>
      </c>
      <c r="AX21" s="322" t="s">
        <v>215</v>
      </c>
      <c r="AY21" s="344" t="s">
        <v>222</v>
      </c>
      <c r="AZ21" s="345"/>
      <c r="BA21" s="346"/>
      <c r="BB21" s="32" t="s">
        <v>189</v>
      </c>
      <c r="BC21" s="13" t="s">
        <v>183</v>
      </c>
      <c r="BD21" s="33">
        <v>0.03</v>
      </c>
      <c r="BF21" s="323"/>
      <c r="BG21" s="335"/>
      <c r="BH21" s="358"/>
      <c r="BI21" s="359"/>
      <c r="BJ21" s="360"/>
      <c r="BK21" s="15" t="s">
        <v>223</v>
      </c>
      <c r="BL21" s="14">
        <v>1122</v>
      </c>
    </row>
    <row r="22" spans="2:64" ht="54" customHeight="1" x14ac:dyDescent="0.4">
      <c r="J22" s="323"/>
      <c r="K22" s="321"/>
      <c r="L22" s="328"/>
      <c r="M22" s="369" t="s">
        <v>224</v>
      </c>
      <c r="N22" s="369"/>
      <c r="O22" s="22" t="s">
        <v>225</v>
      </c>
      <c r="P22" s="23">
        <v>26.48</v>
      </c>
      <c r="R22" s="328"/>
      <c r="S22" s="321"/>
      <c r="T22" s="333" t="s">
        <v>127</v>
      </c>
      <c r="U22" s="333"/>
      <c r="V22" s="333"/>
      <c r="W22" s="13" t="s">
        <v>162</v>
      </c>
      <c r="X22" s="14">
        <v>20.05</v>
      </c>
      <c r="Z22" s="328"/>
      <c r="AA22" s="332"/>
      <c r="AB22" s="325" t="s">
        <v>182</v>
      </c>
      <c r="AC22" s="326"/>
      <c r="AD22" s="327"/>
      <c r="AE22" s="13" t="s">
        <v>183</v>
      </c>
      <c r="AF22" s="14">
        <v>330.44</v>
      </c>
      <c r="AP22" s="328"/>
      <c r="AQ22" s="335"/>
      <c r="AR22" s="328"/>
      <c r="AS22" s="329" t="s">
        <v>161</v>
      </c>
      <c r="AT22" s="333"/>
      <c r="AU22" s="13" t="s">
        <v>162</v>
      </c>
      <c r="AV22" s="14">
        <v>12.91</v>
      </c>
      <c r="AX22" s="323"/>
      <c r="AY22" s="347"/>
      <c r="AZ22" s="348"/>
      <c r="BA22" s="349"/>
      <c r="BB22" s="32" t="s">
        <v>195</v>
      </c>
      <c r="BC22" s="13" t="s">
        <v>183</v>
      </c>
      <c r="BD22" s="14">
        <v>550</v>
      </c>
      <c r="BF22" s="323"/>
      <c r="BG22" s="335"/>
      <c r="BH22" s="366" t="s">
        <v>127</v>
      </c>
      <c r="BI22" s="339" t="s">
        <v>201</v>
      </c>
      <c r="BJ22" s="15" t="s">
        <v>142</v>
      </c>
      <c r="BK22" s="13" t="s">
        <v>143</v>
      </c>
      <c r="BL22" s="14">
        <v>20.43</v>
      </c>
    </row>
    <row r="23" spans="2:64" ht="54" customHeight="1" x14ac:dyDescent="0.4">
      <c r="J23" s="323"/>
      <c r="K23" s="321"/>
      <c r="L23" s="328"/>
      <c r="M23" s="370" t="s">
        <v>226</v>
      </c>
      <c r="N23" s="370"/>
      <c r="O23" s="26" t="s">
        <v>227</v>
      </c>
      <c r="P23" s="27">
        <v>30.57</v>
      </c>
      <c r="R23" s="328"/>
      <c r="S23" s="321"/>
      <c r="T23" s="333" t="s">
        <v>182</v>
      </c>
      <c r="U23" s="333"/>
      <c r="V23" s="333"/>
      <c r="W23" s="13" t="s">
        <v>183</v>
      </c>
      <c r="X23" s="14">
        <v>224.84</v>
      </c>
      <c r="AX23" s="323"/>
      <c r="AY23" s="341" t="s">
        <v>228</v>
      </c>
      <c r="AZ23" s="342"/>
      <c r="BA23" s="342"/>
      <c r="BB23" s="343"/>
      <c r="BC23" s="13" t="s">
        <v>183</v>
      </c>
      <c r="BD23" s="14">
        <v>55</v>
      </c>
      <c r="BF23" s="323"/>
      <c r="BG23" s="335"/>
      <c r="BH23" s="367"/>
      <c r="BI23" s="340"/>
      <c r="BJ23" s="15" t="s">
        <v>150</v>
      </c>
      <c r="BK23" s="13" t="s">
        <v>143</v>
      </c>
      <c r="BL23" s="14">
        <v>18.579999999999998</v>
      </c>
    </row>
    <row r="24" spans="2:64" ht="54" customHeight="1" x14ac:dyDescent="0.4">
      <c r="J24" s="323"/>
      <c r="K24" s="321"/>
      <c r="L24" s="333" t="s">
        <v>182</v>
      </c>
      <c r="M24" s="333"/>
      <c r="N24" s="333"/>
      <c r="O24" s="13" t="s">
        <v>183</v>
      </c>
      <c r="P24" s="14">
        <v>235.84</v>
      </c>
      <c r="S24" s="36"/>
      <c r="T24" s="16"/>
      <c r="W24" s="10"/>
      <c r="X24" s="10"/>
      <c r="AX24" s="323"/>
      <c r="AY24" s="344" t="s">
        <v>229</v>
      </c>
      <c r="AZ24" s="345"/>
      <c r="BA24" s="346"/>
      <c r="BB24" s="32" t="s">
        <v>230</v>
      </c>
      <c r="BC24" s="13" t="s">
        <v>183</v>
      </c>
      <c r="BD24" s="14">
        <v>11</v>
      </c>
      <c r="BF24" s="323"/>
      <c r="BG24" s="335"/>
      <c r="BH24" s="368"/>
      <c r="BI24" s="336" t="s">
        <v>231</v>
      </c>
      <c r="BJ24" s="327"/>
      <c r="BK24" s="13" t="s">
        <v>162</v>
      </c>
      <c r="BL24" s="14">
        <v>12.73</v>
      </c>
    </row>
    <row r="25" spans="2:64" ht="54" customHeight="1" x14ac:dyDescent="0.4">
      <c r="B25" s="371" t="s">
        <v>232</v>
      </c>
      <c r="C25" s="372"/>
      <c r="D25" s="372"/>
      <c r="E25" s="372"/>
      <c r="F25" s="372"/>
      <c r="G25" s="372"/>
      <c r="J25" s="323"/>
      <c r="K25" s="321" t="s">
        <v>94</v>
      </c>
      <c r="L25" s="333" t="s">
        <v>114</v>
      </c>
      <c r="M25" s="333"/>
      <c r="N25" s="333"/>
      <c r="O25" s="13" t="s">
        <v>200</v>
      </c>
      <c r="P25" s="14">
        <v>286</v>
      </c>
      <c r="S25" s="36"/>
      <c r="T25" s="16"/>
      <c r="W25" s="10"/>
      <c r="X25" s="10"/>
      <c r="AX25" s="323"/>
      <c r="AY25" s="347"/>
      <c r="AZ25" s="348"/>
      <c r="BA25" s="349"/>
      <c r="BB25" s="32" t="s">
        <v>233</v>
      </c>
      <c r="BC25" s="13" t="s">
        <v>183</v>
      </c>
      <c r="BD25" s="14">
        <v>8.8000000000000007</v>
      </c>
      <c r="BF25" s="323"/>
      <c r="BG25" s="363" t="s">
        <v>234</v>
      </c>
      <c r="BH25" s="333" t="s">
        <v>114</v>
      </c>
      <c r="BI25" s="333"/>
      <c r="BJ25" s="333"/>
      <c r="BK25" s="15" t="s">
        <v>235</v>
      </c>
      <c r="BL25" s="14">
        <v>2101</v>
      </c>
    </row>
    <row r="26" spans="2:64" ht="54" customHeight="1" x14ac:dyDescent="0.4">
      <c r="B26" s="372"/>
      <c r="C26" s="372"/>
      <c r="D26" s="372"/>
      <c r="E26" s="372"/>
      <c r="F26" s="372"/>
      <c r="G26" s="372"/>
      <c r="J26" s="323"/>
      <c r="K26" s="321"/>
      <c r="L26" s="328" t="s">
        <v>127</v>
      </c>
      <c r="M26" s="373" t="s">
        <v>218</v>
      </c>
      <c r="N26" s="373"/>
      <c r="O26" s="18" t="s">
        <v>219</v>
      </c>
      <c r="P26" s="19">
        <v>19.88</v>
      </c>
      <c r="S26" s="36"/>
      <c r="T26" s="16"/>
      <c r="W26" s="10"/>
      <c r="X26" s="10"/>
      <c r="AX26" s="323"/>
      <c r="AY26" s="374" t="s">
        <v>236</v>
      </c>
      <c r="AZ26" s="346"/>
      <c r="BA26" s="363" t="s">
        <v>237</v>
      </c>
      <c r="BB26" s="32" t="s">
        <v>142</v>
      </c>
      <c r="BC26" s="13" t="s">
        <v>183</v>
      </c>
      <c r="BD26" s="38">
        <v>0.32500000000000001</v>
      </c>
      <c r="BF26" s="323"/>
      <c r="BG26" s="364"/>
      <c r="BH26" s="333"/>
      <c r="BI26" s="333"/>
      <c r="BJ26" s="333"/>
      <c r="BK26" s="15" t="s">
        <v>223</v>
      </c>
      <c r="BL26" s="14">
        <v>500.5</v>
      </c>
    </row>
    <row r="27" spans="2:64" ht="54" customHeight="1" x14ac:dyDescent="0.4">
      <c r="J27" s="323"/>
      <c r="K27" s="321"/>
      <c r="L27" s="328"/>
      <c r="M27" s="369" t="s">
        <v>224</v>
      </c>
      <c r="N27" s="369"/>
      <c r="O27" s="22" t="s">
        <v>225</v>
      </c>
      <c r="P27" s="23">
        <v>26.48</v>
      </c>
      <c r="S27" s="36"/>
      <c r="T27" s="16"/>
      <c r="W27" s="10"/>
      <c r="X27" s="10"/>
      <c r="AX27" s="324"/>
      <c r="AY27" s="347"/>
      <c r="AZ27" s="349"/>
      <c r="BA27" s="365"/>
      <c r="BB27" s="32" t="s">
        <v>150</v>
      </c>
      <c r="BC27" s="13" t="s">
        <v>183</v>
      </c>
      <c r="BD27" s="38">
        <v>0.25800000000000001</v>
      </c>
      <c r="BF27" s="324"/>
      <c r="BG27" s="365"/>
      <c r="BH27" s="333" t="s">
        <v>127</v>
      </c>
      <c r="BI27" s="333"/>
      <c r="BJ27" s="333"/>
      <c r="BK27" s="13" t="s">
        <v>143</v>
      </c>
      <c r="BL27" s="14">
        <v>15.59</v>
      </c>
    </row>
    <row r="28" spans="2:64" ht="54" customHeight="1" x14ac:dyDescent="0.4">
      <c r="J28" s="324"/>
      <c r="K28" s="321"/>
      <c r="L28" s="328"/>
      <c r="M28" s="370" t="s">
        <v>226</v>
      </c>
      <c r="N28" s="370"/>
      <c r="O28" s="26" t="s">
        <v>227</v>
      </c>
      <c r="P28" s="27">
        <v>30.57</v>
      </c>
      <c r="S28" s="36"/>
      <c r="T28" s="16"/>
      <c r="W28" s="10"/>
      <c r="X28" s="10"/>
    </row>
    <row r="29" spans="2:64" ht="54" customHeight="1" x14ac:dyDescent="0.4">
      <c r="J29" s="39"/>
      <c r="R29" s="39"/>
      <c r="S29" s="36"/>
      <c r="T29" s="16"/>
      <c r="W29" s="10"/>
      <c r="X29" s="10"/>
    </row>
    <row r="30" spans="2:64" ht="44.25" customHeight="1" x14ac:dyDescent="0.4">
      <c r="R30" s="39"/>
    </row>
    <row r="31" spans="2:64" ht="45.75" customHeight="1" x14ac:dyDescent="0.4">
      <c r="R31" s="39"/>
    </row>
    <row r="32" spans="2:64" ht="45.75" customHeight="1" x14ac:dyDescent="0.4">
      <c r="R32" s="39"/>
    </row>
    <row r="33" spans="10:64" ht="45.75" customHeight="1" x14ac:dyDescent="0.4">
      <c r="R33" s="39"/>
    </row>
    <row r="34" spans="10:64" ht="45.75" customHeight="1" x14ac:dyDescent="0.4">
      <c r="K34" s="36"/>
      <c r="L34" s="16"/>
      <c r="O34" s="10"/>
      <c r="P34" s="10"/>
      <c r="R34" s="39"/>
      <c r="Z34" s="37"/>
      <c r="AA34" s="36"/>
      <c r="AB34" s="16"/>
      <c r="AD34" s="10"/>
      <c r="AE34" s="10"/>
      <c r="AF34" s="10"/>
      <c r="AO34" s="10"/>
      <c r="AQ34" s="36"/>
      <c r="AR34" s="16"/>
      <c r="AS34" s="16"/>
      <c r="AU34" s="10"/>
      <c r="AV34" s="10"/>
      <c r="AW34" s="10"/>
      <c r="AY34" s="36"/>
      <c r="AZ34" s="16"/>
      <c r="BC34" s="37"/>
      <c r="BD34" s="10"/>
      <c r="BG34" s="36"/>
      <c r="BH34" s="16"/>
      <c r="BK34" s="10"/>
      <c r="BL34" s="10"/>
    </row>
    <row r="35" spans="10:64" ht="45.75" customHeight="1" x14ac:dyDescent="0.4">
      <c r="K35" s="36"/>
      <c r="L35" s="16"/>
      <c r="O35" s="10"/>
      <c r="P35" s="10"/>
      <c r="R35" s="39"/>
      <c r="Z35" s="37"/>
      <c r="AA35" s="36"/>
      <c r="AB35" s="16"/>
      <c r="AD35" s="10"/>
      <c r="AE35" s="10"/>
      <c r="AF35" s="10"/>
      <c r="AI35" s="36"/>
      <c r="AJ35" s="16"/>
      <c r="AK35" s="16"/>
      <c r="AM35" s="10"/>
      <c r="AN35" s="10"/>
      <c r="AO35" s="10"/>
      <c r="AQ35" s="36"/>
      <c r="AR35" s="16"/>
      <c r="AS35" s="16"/>
      <c r="AU35" s="10"/>
      <c r="AV35" s="10"/>
      <c r="AW35" s="10"/>
      <c r="AY35" s="36"/>
      <c r="AZ35" s="16"/>
      <c r="BC35" s="37"/>
      <c r="BD35" s="10"/>
      <c r="BG35" s="36"/>
      <c r="BH35" s="16"/>
      <c r="BK35" s="10"/>
      <c r="BL35" s="10"/>
    </row>
    <row r="36" spans="10:64" ht="45.75" customHeight="1" x14ac:dyDescent="0.4">
      <c r="K36" s="36"/>
      <c r="L36" s="16"/>
      <c r="O36" s="10"/>
      <c r="P36" s="10"/>
      <c r="R36" s="39"/>
      <c r="Z36" s="37"/>
      <c r="AA36" s="36"/>
      <c r="AB36" s="16"/>
      <c r="AD36" s="10"/>
      <c r="AE36" s="10"/>
      <c r="AF36" s="10"/>
      <c r="AI36" s="36"/>
      <c r="AJ36" s="16"/>
      <c r="AK36" s="16"/>
      <c r="AM36" s="10"/>
      <c r="AN36" s="10"/>
      <c r="AO36" s="10"/>
      <c r="AQ36" s="36"/>
      <c r="AR36" s="16"/>
      <c r="AS36" s="16"/>
      <c r="AU36" s="10"/>
      <c r="AV36" s="10"/>
      <c r="AW36" s="10"/>
      <c r="AY36" s="36"/>
      <c r="AZ36" s="16"/>
      <c r="BC36" s="37"/>
      <c r="BD36" s="10"/>
      <c r="BG36" s="36"/>
      <c r="BH36" s="16"/>
      <c r="BK36" s="10"/>
      <c r="BL36" s="10"/>
    </row>
    <row r="37" spans="10:64" ht="45.75" customHeight="1" x14ac:dyDescent="0.4">
      <c r="K37" s="36"/>
      <c r="L37" s="16"/>
      <c r="O37" s="10"/>
      <c r="P37" s="10"/>
      <c r="R37" s="39"/>
      <c r="Z37" s="37"/>
      <c r="AA37" s="36"/>
      <c r="AB37" s="16"/>
      <c r="AD37" s="10"/>
      <c r="AE37" s="10"/>
      <c r="AF37" s="10"/>
      <c r="AI37" s="36"/>
      <c r="AJ37" s="16"/>
      <c r="AK37" s="16"/>
      <c r="AM37" s="10"/>
      <c r="AN37" s="10"/>
      <c r="AO37" s="10"/>
      <c r="AQ37" s="36"/>
      <c r="AR37" s="16"/>
      <c r="AS37" s="16"/>
      <c r="AU37" s="10"/>
      <c r="AV37" s="10"/>
      <c r="AW37" s="10"/>
      <c r="AY37" s="36"/>
      <c r="AZ37" s="16"/>
      <c r="BC37" s="37"/>
      <c r="BD37" s="10"/>
      <c r="BG37" s="36"/>
      <c r="BH37" s="16"/>
      <c r="BK37" s="10"/>
      <c r="BL37" s="10"/>
    </row>
    <row r="38" spans="10:64" ht="44.25" customHeight="1" x14ac:dyDescent="0.4">
      <c r="K38" s="36"/>
      <c r="L38" s="16"/>
      <c r="O38" s="10"/>
      <c r="P38" s="10"/>
      <c r="R38" s="39"/>
      <c r="Z38" s="37"/>
      <c r="AA38" s="36"/>
      <c r="AB38" s="16"/>
      <c r="AD38" s="10"/>
      <c r="AE38" s="10"/>
      <c r="AF38" s="10"/>
      <c r="AI38" s="36"/>
      <c r="AJ38" s="16"/>
      <c r="AK38" s="16"/>
      <c r="AM38" s="10"/>
      <c r="AN38" s="10"/>
      <c r="AO38" s="10"/>
      <c r="AQ38" s="36"/>
      <c r="AR38" s="16"/>
      <c r="AS38" s="16"/>
      <c r="AU38" s="10"/>
      <c r="AV38" s="10"/>
      <c r="AW38" s="10"/>
      <c r="AY38" s="36"/>
      <c r="AZ38" s="16"/>
      <c r="BC38" s="37"/>
      <c r="BD38" s="10"/>
      <c r="BG38" s="36"/>
      <c r="BH38" s="16"/>
      <c r="BK38" s="10"/>
      <c r="BL38" s="10"/>
    </row>
    <row r="39" spans="10:64" ht="44.25" customHeight="1" x14ac:dyDescent="0.4">
      <c r="K39" s="36"/>
      <c r="L39" s="16"/>
      <c r="O39" s="10"/>
      <c r="P39" s="10"/>
      <c r="R39" s="39"/>
      <c r="Z39" s="37"/>
      <c r="AA39" s="36"/>
      <c r="AB39" s="16"/>
      <c r="AD39" s="10"/>
      <c r="AE39" s="10"/>
      <c r="AF39" s="10"/>
      <c r="AI39" s="36"/>
      <c r="AJ39" s="16"/>
      <c r="AK39" s="16"/>
      <c r="AM39" s="10"/>
      <c r="AN39" s="10"/>
      <c r="AO39" s="10"/>
      <c r="AQ39" s="36"/>
      <c r="AR39" s="16"/>
      <c r="AS39" s="16"/>
      <c r="AU39" s="10"/>
      <c r="AV39" s="10"/>
      <c r="AW39" s="10"/>
      <c r="AY39" s="36"/>
      <c r="AZ39" s="16"/>
      <c r="BC39" s="37"/>
      <c r="BD39" s="10"/>
      <c r="BG39" s="36"/>
      <c r="BH39" s="16"/>
      <c r="BK39" s="10"/>
      <c r="BL39" s="10"/>
    </row>
    <row r="40" spans="10:64" ht="44.25" customHeight="1" x14ac:dyDescent="0.4">
      <c r="J40" s="39"/>
      <c r="R40" s="39"/>
      <c r="AI40" s="36"/>
      <c r="AJ40" s="16"/>
      <c r="AK40" s="16"/>
      <c r="AM40" s="10"/>
      <c r="AN40" s="10"/>
    </row>
    <row r="41" spans="10:64" ht="44.25" customHeight="1" x14ac:dyDescent="0.4">
      <c r="J41" s="39"/>
      <c r="R41" s="39"/>
    </row>
    <row r="42" spans="10:64" ht="44.25" customHeight="1" x14ac:dyDescent="0.4">
      <c r="J42" s="39"/>
      <c r="R42" s="39"/>
    </row>
    <row r="43" spans="10:64" ht="44.25" customHeight="1" x14ac:dyDescent="0.4">
      <c r="J43" s="39"/>
      <c r="R43" s="39"/>
    </row>
    <row r="44" spans="10:64" ht="44.25" customHeight="1" x14ac:dyDescent="0.4">
      <c r="J44" s="39"/>
      <c r="R44" s="39"/>
    </row>
    <row r="45" spans="10:64" ht="44.25" customHeight="1" x14ac:dyDescent="0.4">
      <c r="J45" s="39"/>
      <c r="R45" s="39"/>
    </row>
    <row r="46" spans="10:64" ht="44.25" customHeight="1" x14ac:dyDescent="0.4">
      <c r="J46" s="39"/>
      <c r="R46" s="39"/>
    </row>
    <row r="47" spans="10:64" ht="36" customHeight="1" x14ac:dyDescent="0.4">
      <c r="J47" s="39"/>
      <c r="R47" s="39"/>
    </row>
    <row r="48" spans="10:64" ht="44.25" customHeight="1" x14ac:dyDescent="0.4">
      <c r="J48" s="39"/>
      <c r="R48" s="39"/>
    </row>
    <row r="49" spans="10:18" ht="44.25" customHeight="1" x14ac:dyDescent="0.4">
      <c r="J49" s="39"/>
      <c r="R49" s="39"/>
    </row>
    <row r="50" spans="10:18" ht="44.25" customHeight="1" x14ac:dyDescent="0.4">
      <c r="J50" s="39"/>
      <c r="R50" s="39"/>
    </row>
    <row r="51" spans="10:18" ht="44.25" customHeight="1" x14ac:dyDescent="0.4">
      <c r="J51" s="39"/>
      <c r="R51" s="39"/>
    </row>
    <row r="52" spans="10:18" ht="44.25" customHeight="1" x14ac:dyDescent="0.4">
      <c r="J52" s="39"/>
      <c r="R52" s="39"/>
    </row>
    <row r="53" spans="10:18" ht="44.25" customHeight="1" x14ac:dyDescent="0.4">
      <c r="J53" s="39"/>
      <c r="R53" s="39"/>
    </row>
    <row r="54" spans="10:18" ht="44.25" customHeight="1" x14ac:dyDescent="0.4">
      <c r="J54" s="39"/>
      <c r="R54" s="39"/>
    </row>
    <row r="55" spans="10:18" ht="44.25" customHeight="1" x14ac:dyDescent="0.4">
      <c r="J55" s="39"/>
      <c r="R55" s="39"/>
    </row>
    <row r="56" spans="10:18" ht="44.25" customHeight="1" x14ac:dyDescent="0.4">
      <c r="J56" s="39"/>
      <c r="R56" s="39"/>
    </row>
    <row r="57" spans="10:18" ht="44.25" customHeight="1" x14ac:dyDescent="0.4">
      <c r="J57" s="39"/>
      <c r="R57" s="39"/>
    </row>
    <row r="58" spans="10:18" ht="44.25" customHeight="1" x14ac:dyDescent="0.4">
      <c r="J58" s="39"/>
      <c r="R58" s="39"/>
    </row>
    <row r="59" spans="10:18" ht="44.25" customHeight="1" x14ac:dyDescent="0.4">
      <c r="J59" s="39"/>
      <c r="R59" s="39"/>
    </row>
    <row r="60" spans="10:18" ht="44.25" customHeight="1" x14ac:dyDescent="0.4">
      <c r="J60" s="39"/>
      <c r="R60" s="39"/>
    </row>
    <row r="61" spans="10:18" ht="44.25" customHeight="1" x14ac:dyDescent="0.4">
      <c r="J61" s="39"/>
      <c r="R61" s="39"/>
    </row>
    <row r="62" spans="10:18" ht="44.25" customHeight="1" x14ac:dyDescent="0.4">
      <c r="J62" s="39"/>
      <c r="R62" s="39"/>
    </row>
    <row r="63" spans="10:18" ht="44.25" customHeight="1" x14ac:dyDescent="0.4">
      <c r="J63" s="39"/>
      <c r="R63" s="39"/>
    </row>
    <row r="64" spans="10:18" ht="44.25" customHeight="1" x14ac:dyDescent="0.4">
      <c r="J64" s="39"/>
      <c r="R64" s="39"/>
    </row>
    <row r="65" spans="10:18" ht="44.25" customHeight="1" x14ac:dyDescent="0.4">
      <c r="J65" s="39"/>
      <c r="R65" s="39"/>
    </row>
    <row r="66" spans="10:18" ht="44.25" customHeight="1" x14ac:dyDescent="0.4">
      <c r="J66" s="39"/>
      <c r="R66" s="39"/>
    </row>
    <row r="67" spans="10:18" ht="44.25" customHeight="1" x14ac:dyDescent="0.4">
      <c r="J67" s="39"/>
      <c r="R67" s="39"/>
    </row>
    <row r="68" spans="10:18" ht="44.25" customHeight="1" x14ac:dyDescent="0.4">
      <c r="J68" s="39"/>
      <c r="R68" s="39"/>
    </row>
    <row r="69" spans="10:18" ht="62.25" customHeight="1" x14ac:dyDescent="0.4">
      <c r="J69" s="39"/>
      <c r="R69" s="39"/>
    </row>
    <row r="70" spans="10:18" ht="44.25" customHeight="1" x14ac:dyDescent="0.4">
      <c r="J70" s="39"/>
      <c r="R70" s="39"/>
    </row>
    <row r="71" spans="10:18" x14ac:dyDescent="0.4">
      <c r="J71" s="39"/>
      <c r="R71" s="39"/>
    </row>
    <row r="72" spans="10:18" ht="37.5" customHeight="1" x14ac:dyDescent="0.4">
      <c r="J72" s="39"/>
      <c r="R72" s="39"/>
    </row>
    <row r="73" spans="10:18" ht="59.25" customHeight="1" x14ac:dyDescent="0.4">
      <c r="J73" s="39"/>
      <c r="R73" s="39"/>
    </row>
    <row r="74" spans="10:18" ht="44.25" customHeight="1" x14ac:dyDescent="0.4">
      <c r="J74" s="39"/>
      <c r="R74" s="39"/>
    </row>
    <row r="75" spans="10:18" ht="44.25" customHeight="1" x14ac:dyDescent="0.4">
      <c r="J75" s="39"/>
      <c r="R75" s="39"/>
    </row>
    <row r="76" spans="10:18" ht="44.25" customHeight="1" x14ac:dyDescent="0.4">
      <c r="J76" s="39"/>
      <c r="R76" s="39"/>
    </row>
    <row r="77" spans="10:18" ht="44.25" customHeight="1" x14ac:dyDescent="0.4">
      <c r="J77" s="39"/>
      <c r="R77" s="39"/>
    </row>
    <row r="78" spans="10:18" ht="44.25" customHeight="1" x14ac:dyDescent="0.4">
      <c r="J78" s="39"/>
      <c r="R78" s="39"/>
    </row>
    <row r="79" spans="10:18" ht="44.25" customHeight="1" x14ac:dyDescent="0.4">
      <c r="J79" s="39"/>
      <c r="R79" s="39"/>
    </row>
    <row r="80" spans="10:18" ht="44.25" customHeight="1" x14ac:dyDescent="0.4">
      <c r="J80" s="39"/>
    </row>
    <row r="81" spans="10:10" ht="44.25" customHeight="1" x14ac:dyDescent="0.4">
      <c r="J81" s="39"/>
    </row>
    <row r="82" spans="10:10" ht="44.25" customHeight="1" x14ac:dyDescent="0.4">
      <c r="J82" s="39"/>
    </row>
    <row r="83" spans="10:10" ht="44.25" customHeight="1" x14ac:dyDescent="0.4">
      <c r="J83" s="39"/>
    </row>
    <row r="84" spans="10:10" ht="44.25" customHeight="1" x14ac:dyDescent="0.4">
      <c r="J84" s="39"/>
    </row>
    <row r="85" spans="10:10" ht="44.25" customHeight="1" x14ac:dyDescent="0.4">
      <c r="J85" s="39"/>
    </row>
    <row r="86" spans="10:10" ht="44.25" customHeight="1" x14ac:dyDescent="0.4">
      <c r="J86" s="39"/>
    </row>
    <row r="87" spans="10:10" ht="44.25" customHeight="1" x14ac:dyDescent="0.4">
      <c r="J87" s="39"/>
    </row>
    <row r="88" spans="10:10" ht="44.25" customHeight="1" x14ac:dyDescent="0.4">
      <c r="J88" s="39"/>
    </row>
    <row r="89" spans="10:10" ht="44.25" customHeight="1" x14ac:dyDescent="0.4">
      <c r="J89" s="39"/>
    </row>
    <row r="90" spans="10:10" ht="44.25" customHeight="1" x14ac:dyDescent="0.4">
      <c r="J90" s="39"/>
    </row>
  </sheetData>
  <mergeCells count="176">
    <mergeCell ref="M28:N28"/>
    <mergeCell ref="BI24:BJ24"/>
    <mergeCell ref="B25:G26"/>
    <mergeCell ref="K25:K28"/>
    <mergeCell ref="L25:N25"/>
    <mergeCell ref="BG25:BG27"/>
    <mergeCell ref="BH25:BJ26"/>
    <mergeCell ref="L26:L28"/>
    <mergeCell ref="M26:N26"/>
    <mergeCell ref="AY26:AZ27"/>
    <mergeCell ref="BA26:BA27"/>
    <mergeCell ref="K14:K24"/>
    <mergeCell ref="BI22:BI23"/>
    <mergeCell ref="M23:N23"/>
    <mergeCell ref="T23:V23"/>
    <mergeCell ref="AY23:BB23"/>
    <mergeCell ref="L24:N24"/>
    <mergeCell ref="AY24:BA25"/>
    <mergeCell ref="BG20:BG24"/>
    <mergeCell ref="BH20:BJ21"/>
    <mergeCell ref="L21:L23"/>
    <mergeCell ref="M21:N21"/>
    <mergeCell ref="S21:S23"/>
    <mergeCell ref="T21:V21"/>
    <mergeCell ref="M22:N22"/>
    <mergeCell ref="L14:N20"/>
    <mergeCell ref="T18:T20"/>
    <mergeCell ref="M27:N27"/>
    <mergeCell ref="BH27:BJ27"/>
    <mergeCell ref="BH16:BJ16"/>
    <mergeCell ref="U17:W17"/>
    <mergeCell ref="AJ17:AJ19"/>
    <mergeCell ref="AK17:AL17"/>
    <mergeCell ref="BG17:BG19"/>
    <mergeCell ref="BH17:BJ17"/>
    <mergeCell ref="U18:W18"/>
    <mergeCell ref="AC18:AD18"/>
    <mergeCell ref="AK18:AL18"/>
    <mergeCell ref="BA18:BB18"/>
    <mergeCell ref="BH18:BH19"/>
    <mergeCell ref="BI18:BJ18"/>
    <mergeCell ref="U19:W19"/>
    <mergeCell ref="AB19:AD19"/>
    <mergeCell ref="AK19:AL19"/>
    <mergeCell ref="AR19:AR22"/>
    <mergeCell ref="BI19:BJ19"/>
    <mergeCell ref="U20:W20"/>
    <mergeCell ref="AB20:AD20"/>
    <mergeCell ref="T22:V22"/>
    <mergeCell ref="AB22:AD22"/>
    <mergeCell ref="AS22:AT22"/>
    <mergeCell ref="BH22:BH24"/>
    <mergeCell ref="K12:K13"/>
    <mergeCell ref="L12:N12"/>
    <mergeCell ref="T12:T17"/>
    <mergeCell ref="U12:W12"/>
    <mergeCell ref="AA12:AA22"/>
    <mergeCell ref="AB12:AD14"/>
    <mergeCell ref="AZ9:AZ12"/>
    <mergeCell ref="BA9:BA11"/>
    <mergeCell ref="BH9:BH11"/>
    <mergeCell ref="L9:L11"/>
    <mergeCell ref="L13:N13"/>
    <mergeCell ref="U13:W13"/>
    <mergeCell ref="AZ13:BB13"/>
    <mergeCell ref="BG13:BG14"/>
    <mergeCell ref="BH13:BJ13"/>
    <mergeCell ref="AZ14:BB14"/>
    <mergeCell ref="AB21:AD21"/>
    <mergeCell ref="S11:S20"/>
    <mergeCell ref="T11:V11"/>
    <mergeCell ref="AB11:AD11"/>
    <mergeCell ref="U15:W15"/>
    <mergeCell ref="AB15:AB18"/>
    <mergeCell ref="AC15:AC17"/>
    <mergeCell ref="M11:O11"/>
    <mergeCell ref="BG8:BG11"/>
    <mergeCell ref="BI8:BJ8"/>
    <mergeCell ref="M9:O9"/>
    <mergeCell ref="S9:S10"/>
    <mergeCell ref="T9:V9"/>
    <mergeCell ref="AB9:AD9"/>
    <mergeCell ref="AJ9:AL9"/>
    <mergeCell ref="AQ9:AQ15"/>
    <mergeCell ref="AR9:AT11"/>
    <mergeCell ref="AS15:AT15"/>
    <mergeCell ref="AZ15:AZ18"/>
    <mergeCell ref="BA15:BA17"/>
    <mergeCell ref="BG15:BG16"/>
    <mergeCell ref="BH15:BJ15"/>
    <mergeCell ref="U16:W16"/>
    <mergeCell ref="U14:W14"/>
    <mergeCell ref="AI14:AI19"/>
    <mergeCell ref="AJ14:AL16"/>
    <mergeCell ref="AB2:AD4"/>
    <mergeCell ref="AH2:AH19"/>
    <mergeCell ref="AI2:AI13"/>
    <mergeCell ref="AJ2:AL4"/>
    <mergeCell ref="AK7:AL7"/>
    <mergeCell ref="AK8:AL8"/>
    <mergeCell ref="AJ12:AK13"/>
    <mergeCell ref="AS12:AS14"/>
    <mergeCell ref="BA12:BB12"/>
    <mergeCell ref="AJ11:AL11"/>
    <mergeCell ref="U4:W4"/>
    <mergeCell ref="AS19:AS21"/>
    <mergeCell ref="AX21:AX27"/>
    <mergeCell ref="AY21:BA22"/>
    <mergeCell ref="B5:G9"/>
    <mergeCell ref="M5:O5"/>
    <mergeCell ref="U5:W5"/>
    <mergeCell ref="AB5:AB8"/>
    <mergeCell ref="AC5:AC7"/>
    <mergeCell ref="AJ5:AJ8"/>
    <mergeCell ref="M8:O8"/>
    <mergeCell ref="T8:V8"/>
    <mergeCell ref="AC8:AD8"/>
    <mergeCell ref="M6:O6"/>
    <mergeCell ref="U6:W6"/>
    <mergeCell ref="M7:O7"/>
    <mergeCell ref="S7:S8"/>
    <mergeCell ref="T7:V7"/>
    <mergeCell ref="M10:O10"/>
    <mergeCell ref="T10:V10"/>
    <mergeCell ref="AB10:AD10"/>
    <mergeCell ref="AY14:AY18"/>
    <mergeCell ref="AQ16:AQ22"/>
    <mergeCell ref="AR16:AT18"/>
    <mergeCell ref="BH5:BJ5"/>
    <mergeCell ref="BH6:BH7"/>
    <mergeCell ref="BI6:BJ6"/>
    <mergeCell ref="BI7:BJ7"/>
    <mergeCell ref="AP2:AP22"/>
    <mergeCell ref="AQ2:AQ8"/>
    <mergeCell ref="BI9:BJ9"/>
    <mergeCell ref="AJ10:AL10"/>
    <mergeCell ref="BI10:BI11"/>
    <mergeCell ref="BH12:BJ12"/>
    <mergeCell ref="AX20:BC20"/>
    <mergeCell ref="AR12:AR15"/>
    <mergeCell ref="BH14:BJ14"/>
    <mergeCell ref="AK5:AK6"/>
    <mergeCell ref="AR2:AT4"/>
    <mergeCell ref="AX2:AX18"/>
    <mergeCell ref="AY2:AY13"/>
    <mergeCell ref="AZ2:BB8"/>
    <mergeCell ref="BF2:BF27"/>
    <mergeCell ref="BG2:BG4"/>
    <mergeCell ref="AR5:AR8"/>
    <mergeCell ref="AS5:AS7"/>
    <mergeCell ref="BG5:BG7"/>
    <mergeCell ref="AS8:AT8"/>
    <mergeCell ref="BF1:BK1"/>
    <mergeCell ref="J2:J28"/>
    <mergeCell ref="K2:K11"/>
    <mergeCell ref="L2:N2"/>
    <mergeCell ref="R2:R23"/>
    <mergeCell ref="S2:S6"/>
    <mergeCell ref="T2:T6"/>
    <mergeCell ref="U2:W2"/>
    <mergeCell ref="Z2:Z22"/>
    <mergeCell ref="AA2:AA11"/>
    <mergeCell ref="J1:O1"/>
    <mergeCell ref="R1:W1"/>
    <mergeCell ref="Z1:AE1"/>
    <mergeCell ref="AH1:AM1"/>
    <mergeCell ref="AP1:AU1"/>
    <mergeCell ref="AX1:BC1"/>
    <mergeCell ref="BH2:BJ2"/>
    <mergeCell ref="L3:L8"/>
    <mergeCell ref="M3:O3"/>
    <mergeCell ref="U3:W3"/>
    <mergeCell ref="BH3:BH4"/>
    <mergeCell ref="BI3:BJ3"/>
    <mergeCell ref="M4:O4"/>
    <mergeCell ref="BI4:BJ4"/>
  </mergeCells>
  <phoneticPr fontId="4"/>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DE7B8-B19C-4746-A612-1D34A60D8A84}">
  <sheetPr>
    <tabColor theme="4"/>
  </sheetPr>
  <dimension ref="B1:BL90"/>
  <sheetViews>
    <sheetView showGridLines="0" topLeftCell="J10" zoomScale="55" zoomScaleNormal="55" zoomScaleSheetLayoutView="25" zoomScalePageLayoutView="25" workbookViewId="0">
      <selection activeCell="Q19" sqref="O19:Q24"/>
    </sheetView>
  </sheetViews>
  <sheetFormatPr defaultColWidth="9" defaultRowHeight="25.5" x14ac:dyDescent="0.4"/>
  <cols>
    <col min="1" max="8" width="18.625" style="10" customWidth="1"/>
    <col min="9" max="9" width="3.125" style="10" customWidth="1"/>
    <col min="10" max="10" width="6.75" style="10" bestFit="1" customWidth="1"/>
    <col min="11" max="11" width="25" style="10" customWidth="1"/>
    <col min="12" max="12" width="6.75" style="10" customWidth="1"/>
    <col min="13" max="13" width="15.125" style="10" customWidth="1"/>
    <col min="14" max="14" width="5.25" style="10" customWidth="1"/>
    <col min="15" max="15" width="71.625" style="36" customWidth="1"/>
    <col min="16" max="16" width="16" style="16" customWidth="1"/>
    <col min="17" max="17" width="3.125" style="10" customWidth="1"/>
    <col min="18" max="18" width="6.75" style="10" bestFit="1" customWidth="1"/>
    <col min="19" max="19" width="25" style="10" customWidth="1"/>
    <col min="20" max="20" width="6.75" style="10" customWidth="1"/>
    <col min="21" max="21" width="15.125" style="10" customWidth="1"/>
    <col min="22" max="22" width="5.25" style="10" customWidth="1"/>
    <col min="23" max="23" width="71.625" style="36" customWidth="1"/>
    <col min="24" max="24" width="16" style="16" customWidth="1"/>
    <col min="25" max="25" width="3.125" style="10" customWidth="1"/>
    <col min="26" max="26" width="6.75" style="10" bestFit="1" customWidth="1"/>
    <col min="27" max="27" width="25" style="10" customWidth="1"/>
    <col min="28" max="28" width="6.75" style="10" customWidth="1"/>
    <col min="29" max="29" width="27.5" style="10" customWidth="1"/>
    <col min="30" max="30" width="8.125" style="37" customWidth="1"/>
    <col min="31" max="31" width="57.625" style="36" customWidth="1"/>
    <col min="32" max="32" width="16" style="16" customWidth="1"/>
    <col min="33" max="33" width="3.125" style="10" customWidth="1"/>
    <col min="34" max="34" width="6.75" style="10" bestFit="1" customWidth="1"/>
    <col min="35" max="35" width="25" style="10" customWidth="1"/>
    <col min="36" max="36" width="6.75" style="10" bestFit="1" customWidth="1"/>
    <col min="37" max="37" width="27.5" style="10" customWidth="1"/>
    <col min="38" max="38" width="8.25" style="10" customWidth="1"/>
    <col min="39" max="39" width="56.5" style="36" customWidth="1"/>
    <col min="40" max="40" width="16" style="16" bestFit="1" customWidth="1"/>
    <col min="41" max="41" width="3.125" style="16" customWidth="1"/>
    <col min="42" max="42" width="6.75" style="10" customWidth="1"/>
    <col min="43" max="43" width="25" style="10" customWidth="1"/>
    <col min="44" max="44" width="6.75" style="10" bestFit="1" customWidth="1"/>
    <col min="45" max="45" width="32.5" style="10" customWidth="1"/>
    <col min="46" max="46" width="8.25" style="10" customWidth="1"/>
    <col min="47" max="47" width="52.75" style="36" customWidth="1"/>
    <col min="48" max="48" width="16" style="16" bestFit="1" customWidth="1"/>
    <col min="49" max="49" width="3.125" style="16" customWidth="1"/>
    <col min="50" max="50" width="6.75" style="10" customWidth="1"/>
    <col min="51" max="51" width="25" style="10" customWidth="1"/>
    <col min="52" max="52" width="6.75" style="10" bestFit="1" customWidth="1"/>
    <col min="53" max="53" width="32.625" style="10" customWidth="1"/>
    <col min="54" max="54" width="8.25" style="10" customWidth="1"/>
    <col min="55" max="55" width="57.625" style="36" customWidth="1"/>
    <col min="56" max="56" width="16" style="16" customWidth="1"/>
    <col min="57" max="57" width="3.125" style="10" customWidth="1"/>
    <col min="58" max="58" width="6.75" style="10" customWidth="1"/>
    <col min="59" max="59" width="25" style="37" customWidth="1"/>
    <col min="60" max="60" width="6.75" style="10" bestFit="1" customWidth="1"/>
    <col min="61" max="61" width="32.5" style="10" customWidth="1"/>
    <col min="62" max="62" width="8.125" style="10" customWidth="1"/>
    <col min="63" max="63" width="52.625" style="36" customWidth="1"/>
    <col min="64" max="64" width="16" style="16" bestFit="1" customWidth="1"/>
    <col min="65" max="16384" width="9" style="10"/>
  </cols>
  <sheetData>
    <row r="1" spans="2:64" x14ac:dyDescent="0.4">
      <c r="J1" s="321" t="s">
        <v>104</v>
      </c>
      <c r="K1" s="321"/>
      <c r="L1" s="321"/>
      <c r="M1" s="321"/>
      <c r="N1" s="321"/>
      <c r="O1" s="321"/>
      <c r="P1" s="11" t="s">
        <v>105</v>
      </c>
      <c r="R1" s="321" t="s">
        <v>104</v>
      </c>
      <c r="S1" s="321"/>
      <c r="T1" s="321"/>
      <c r="U1" s="321"/>
      <c r="V1" s="321"/>
      <c r="W1" s="321"/>
      <c r="X1" s="11" t="s">
        <v>105</v>
      </c>
      <c r="Z1" s="321" t="s">
        <v>104</v>
      </c>
      <c r="AA1" s="321"/>
      <c r="AB1" s="321"/>
      <c r="AC1" s="321"/>
      <c r="AD1" s="321"/>
      <c r="AE1" s="321"/>
      <c r="AF1" s="11" t="s">
        <v>105</v>
      </c>
      <c r="AH1" s="321" t="s">
        <v>104</v>
      </c>
      <c r="AI1" s="321"/>
      <c r="AJ1" s="321"/>
      <c r="AK1" s="321"/>
      <c r="AL1" s="321"/>
      <c r="AM1" s="321"/>
      <c r="AN1" s="11" t="s">
        <v>105</v>
      </c>
      <c r="AO1" s="12"/>
      <c r="AP1" s="321" t="s">
        <v>104</v>
      </c>
      <c r="AQ1" s="321"/>
      <c r="AR1" s="321"/>
      <c r="AS1" s="321"/>
      <c r="AT1" s="321"/>
      <c r="AU1" s="321"/>
      <c r="AV1" s="11" t="s">
        <v>105</v>
      </c>
      <c r="AW1" s="12"/>
      <c r="AX1" s="321" t="s">
        <v>104</v>
      </c>
      <c r="AY1" s="321"/>
      <c r="AZ1" s="321"/>
      <c r="BA1" s="321"/>
      <c r="BB1" s="321"/>
      <c r="BC1" s="321"/>
      <c r="BD1" s="11" t="s">
        <v>105</v>
      </c>
      <c r="BF1" s="321" t="s">
        <v>104</v>
      </c>
      <c r="BG1" s="321"/>
      <c r="BH1" s="321"/>
      <c r="BI1" s="321"/>
      <c r="BJ1" s="321"/>
      <c r="BK1" s="321"/>
      <c r="BL1" s="11" t="s">
        <v>105</v>
      </c>
    </row>
    <row r="2" spans="2:64" ht="54" customHeight="1" x14ac:dyDescent="0.4">
      <c r="J2" s="322" t="s">
        <v>106</v>
      </c>
      <c r="K2" s="321" t="s">
        <v>107</v>
      </c>
      <c r="L2" s="325" t="s">
        <v>108</v>
      </c>
      <c r="M2" s="326"/>
      <c r="N2" s="327"/>
      <c r="O2" s="13" t="s">
        <v>183</v>
      </c>
      <c r="P2" s="14">
        <v>55</v>
      </c>
      <c r="R2" s="328" t="s">
        <v>106</v>
      </c>
      <c r="S2" s="321" t="s">
        <v>110</v>
      </c>
      <c r="T2" s="328" t="s">
        <v>111</v>
      </c>
      <c r="U2" s="329" t="s">
        <v>112</v>
      </c>
      <c r="V2" s="329"/>
      <c r="W2" s="329"/>
      <c r="X2" s="14">
        <v>8.23</v>
      </c>
      <c r="Z2" s="328" t="s">
        <v>106</v>
      </c>
      <c r="AA2" s="330" t="s">
        <v>113</v>
      </c>
      <c r="AB2" s="352" t="s">
        <v>114</v>
      </c>
      <c r="AC2" s="353"/>
      <c r="AD2" s="354"/>
      <c r="AE2" s="15" t="s">
        <v>115</v>
      </c>
      <c r="AF2" s="14">
        <v>1375.44</v>
      </c>
      <c r="AH2" s="322" t="s">
        <v>106</v>
      </c>
      <c r="AI2" s="330" t="s">
        <v>116</v>
      </c>
      <c r="AJ2" s="352" t="s">
        <v>114</v>
      </c>
      <c r="AK2" s="353"/>
      <c r="AL2" s="354"/>
      <c r="AM2" s="15" t="s">
        <v>115</v>
      </c>
      <c r="AN2" s="14">
        <v>1375.44</v>
      </c>
      <c r="AP2" s="328" t="s">
        <v>106</v>
      </c>
      <c r="AQ2" s="335" t="s">
        <v>117</v>
      </c>
      <c r="AR2" s="333" t="s">
        <v>114</v>
      </c>
      <c r="AS2" s="333"/>
      <c r="AT2" s="333"/>
      <c r="AU2" s="15" t="s">
        <v>115</v>
      </c>
      <c r="AV2" s="40">
        <v>1375.44</v>
      </c>
      <c r="AX2" s="322" t="s">
        <v>106</v>
      </c>
      <c r="AY2" s="335" t="s">
        <v>118</v>
      </c>
      <c r="AZ2" s="333" t="s">
        <v>114</v>
      </c>
      <c r="BA2" s="333"/>
      <c r="BB2" s="333"/>
      <c r="BC2" s="13" t="s">
        <v>119</v>
      </c>
      <c r="BD2" s="40">
        <v>295.24</v>
      </c>
      <c r="BF2" s="328" t="s">
        <v>120</v>
      </c>
      <c r="BG2" s="321" t="s">
        <v>121</v>
      </c>
      <c r="BH2" s="333" t="s">
        <v>114</v>
      </c>
      <c r="BI2" s="333"/>
      <c r="BJ2" s="333"/>
      <c r="BK2" s="13" t="s">
        <v>122</v>
      </c>
      <c r="BL2" s="14">
        <v>1333.09</v>
      </c>
    </row>
    <row r="3" spans="2:64" ht="54" customHeight="1" x14ac:dyDescent="0.4">
      <c r="J3" s="323"/>
      <c r="K3" s="321"/>
      <c r="L3" s="328" t="s">
        <v>73</v>
      </c>
      <c r="M3" s="329" t="s">
        <v>123</v>
      </c>
      <c r="N3" s="329"/>
      <c r="O3" s="329"/>
      <c r="P3" s="14">
        <v>101.53</v>
      </c>
      <c r="R3" s="328"/>
      <c r="S3" s="321"/>
      <c r="T3" s="328"/>
      <c r="U3" s="329" t="s">
        <v>124</v>
      </c>
      <c r="V3" s="329"/>
      <c r="W3" s="329"/>
      <c r="X3" s="14">
        <v>16.46</v>
      </c>
      <c r="Z3" s="328"/>
      <c r="AA3" s="331"/>
      <c r="AB3" s="355"/>
      <c r="AC3" s="356"/>
      <c r="AD3" s="357"/>
      <c r="AE3" s="15" t="s">
        <v>125</v>
      </c>
      <c r="AF3" s="14">
        <v>2292.4</v>
      </c>
      <c r="AH3" s="323"/>
      <c r="AI3" s="331"/>
      <c r="AJ3" s="355"/>
      <c r="AK3" s="356"/>
      <c r="AL3" s="357"/>
      <c r="AM3" s="15" t="s">
        <v>125</v>
      </c>
      <c r="AN3" s="14">
        <v>2292.4</v>
      </c>
      <c r="AP3" s="328"/>
      <c r="AQ3" s="335"/>
      <c r="AR3" s="333"/>
      <c r="AS3" s="333"/>
      <c r="AT3" s="333"/>
      <c r="AU3" s="15" t="s">
        <v>125</v>
      </c>
      <c r="AV3" s="40">
        <v>2292.4</v>
      </c>
      <c r="AX3" s="323"/>
      <c r="AY3" s="321"/>
      <c r="AZ3" s="333"/>
      <c r="BA3" s="333"/>
      <c r="BB3" s="333"/>
      <c r="BC3" s="13" t="s">
        <v>126</v>
      </c>
      <c r="BD3" s="40">
        <v>442.86</v>
      </c>
      <c r="BF3" s="328"/>
      <c r="BG3" s="321"/>
      <c r="BH3" s="334" t="s">
        <v>127</v>
      </c>
      <c r="BI3" s="329" t="s">
        <v>128</v>
      </c>
      <c r="BJ3" s="329"/>
      <c r="BK3" s="13" t="s">
        <v>129</v>
      </c>
      <c r="BL3" s="14">
        <v>18.87</v>
      </c>
    </row>
    <row r="4" spans="2:64" ht="54" customHeight="1" x14ac:dyDescent="0.4">
      <c r="J4" s="323"/>
      <c r="K4" s="321"/>
      <c r="L4" s="328"/>
      <c r="M4" s="329" t="s">
        <v>130</v>
      </c>
      <c r="N4" s="329"/>
      <c r="O4" s="329"/>
      <c r="P4" s="14">
        <v>153.55000000000001</v>
      </c>
      <c r="R4" s="328"/>
      <c r="S4" s="321"/>
      <c r="T4" s="328"/>
      <c r="U4" s="329" t="s">
        <v>131</v>
      </c>
      <c r="V4" s="329"/>
      <c r="W4" s="329"/>
      <c r="X4" s="14">
        <v>16.46</v>
      </c>
      <c r="Z4" s="328"/>
      <c r="AA4" s="331"/>
      <c r="AB4" s="358"/>
      <c r="AC4" s="359"/>
      <c r="AD4" s="360"/>
      <c r="AE4" s="15" t="s">
        <v>132</v>
      </c>
      <c r="AF4" s="14">
        <v>295.24</v>
      </c>
      <c r="AH4" s="323"/>
      <c r="AI4" s="331"/>
      <c r="AJ4" s="358"/>
      <c r="AK4" s="359"/>
      <c r="AL4" s="360"/>
      <c r="AM4" s="15" t="s">
        <v>132</v>
      </c>
      <c r="AN4" s="14">
        <v>295.24</v>
      </c>
      <c r="AP4" s="328"/>
      <c r="AQ4" s="335"/>
      <c r="AR4" s="333"/>
      <c r="AS4" s="333"/>
      <c r="AT4" s="333"/>
      <c r="AU4" s="15" t="s">
        <v>132</v>
      </c>
      <c r="AV4" s="40">
        <v>295.24</v>
      </c>
      <c r="AX4" s="323"/>
      <c r="AY4" s="321"/>
      <c r="AZ4" s="333"/>
      <c r="BA4" s="333"/>
      <c r="BB4" s="333"/>
      <c r="BC4" s="13" t="s">
        <v>133</v>
      </c>
      <c r="BD4" s="40">
        <v>590.48</v>
      </c>
      <c r="BF4" s="328"/>
      <c r="BG4" s="321"/>
      <c r="BH4" s="334"/>
      <c r="BI4" s="329" t="s">
        <v>134</v>
      </c>
      <c r="BJ4" s="329"/>
      <c r="BK4" s="13" t="s">
        <v>129</v>
      </c>
      <c r="BL4" s="14">
        <v>17.170000000000002</v>
      </c>
    </row>
    <row r="5" spans="2:64" ht="54" customHeight="1" x14ac:dyDescent="0.4">
      <c r="B5" s="350" t="s">
        <v>238</v>
      </c>
      <c r="C5" s="350"/>
      <c r="D5" s="350"/>
      <c r="E5" s="350"/>
      <c r="F5" s="350"/>
      <c r="G5" s="350"/>
      <c r="J5" s="323"/>
      <c r="K5" s="321"/>
      <c r="L5" s="328"/>
      <c r="M5" s="329" t="s">
        <v>136</v>
      </c>
      <c r="N5" s="329"/>
      <c r="O5" s="329"/>
      <c r="P5" s="14">
        <v>257.60000000000002</v>
      </c>
      <c r="R5" s="328"/>
      <c r="S5" s="321"/>
      <c r="T5" s="328"/>
      <c r="U5" s="329" t="s">
        <v>137</v>
      </c>
      <c r="V5" s="329"/>
      <c r="W5" s="329"/>
      <c r="X5" s="14">
        <v>164.54000000000002</v>
      </c>
      <c r="Z5" s="328"/>
      <c r="AA5" s="331"/>
      <c r="AB5" s="322" t="s">
        <v>127</v>
      </c>
      <c r="AC5" s="339" t="s">
        <v>138</v>
      </c>
      <c r="AD5" s="17" t="s">
        <v>139</v>
      </c>
      <c r="AE5" s="18" t="s">
        <v>140</v>
      </c>
      <c r="AF5" s="19">
        <v>21.91</v>
      </c>
      <c r="AH5" s="323"/>
      <c r="AI5" s="331"/>
      <c r="AJ5" s="322" t="s">
        <v>127</v>
      </c>
      <c r="AK5" s="339" t="s">
        <v>141</v>
      </c>
      <c r="AL5" s="15" t="s">
        <v>142</v>
      </c>
      <c r="AM5" s="13" t="s">
        <v>143</v>
      </c>
      <c r="AN5" s="14">
        <v>34.04</v>
      </c>
      <c r="AP5" s="328"/>
      <c r="AQ5" s="335"/>
      <c r="AR5" s="328" t="s">
        <v>127</v>
      </c>
      <c r="AS5" s="329" t="s">
        <v>144</v>
      </c>
      <c r="AT5" s="20" t="s">
        <v>139</v>
      </c>
      <c r="AU5" s="18" t="s">
        <v>140</v>
      </c>
      <c r="AV5" s="41">
        <v>22.12</v>
      </c>
      <c r="AX5" s="323"/>
      <c r="AY5" s="321"/>
      <c r="AZ5" s="333"/>
      <c r="BA5" s="333"/>
      <c r="BB5" s="333"/>
      <c r="BC5" s="13" t="s">
        <v>145</v>
      </c>
      <c r="BD5" s="40">
        <v>885.72</v>
      </c>
      <c r="BF5" s="328"/>
      <c r="BG5" s="321" t="s">
        <v>95</v>
      </c>
      <c r="BH5" s="333" t="s">
        <v>114</v>
      </c>
      <c r="BI5" s="333"/>
      <c r="BJ5" s="333"/>
      <c r="BK5" s="13" t="s">
        <v>122</v>
      </c>
      <c r="BL5" s="14">
        <v>1138.46</v>
      </c>
    </row>
    <row r="6" spans="2:64" ht="54" customHeight="1" x14ac:dyDescent="0.4">
      <c r="B6" s="350"/>
      <c r="C6" s="350"/>
      <c r="D6" s="350"/>
      <c r="E6" s="350"/>
      <c r="F6" s="350"/>
      <c r="G6" s="350"/>
      <c r="J6" s="323"/>
      <c r="K6" s="321"/>
      <c r="L6" s="328"/>
      <c r="M6" s="329" t="s">
        <v>146</v>
      </c>
      <c r="N6" s="329"/>
      <c r="O6" s="329"/>
      <c r="P6" s="14">
        <v>361.66</v>
      </c>
      <c r="R6" s="328"/>
      <c r="S6" s="321"/>
      <c r="T6" s="328"/>
      <c r="U6" s="329" t="s">
        <v>147</v>
      </c>
      <c r="V6" s="329"/>
      <c r="W6" s="329"/>
      <c r="X6" s="14">
        <v>164.54000000000002</v>
      </c>
      <c r="Z6" s="328"/>
      <c r="AA6" s="331"/>
      <c r="AB6" s="323"/>
      <c r="AC6" s="351"/>
      <c r="AD6" s="21" t="s">
        <v>148</v>
      </c>
      <c r="AE6" s="22" t="s">
        <v>149</v>
      </c>
      <c r="AF6" s="23">
        <v>29.21</v>
      </c>
      <c r="AH6" s="323"/>
      <c r="AI6" s="331"/>
      <c r="AJ6" s="323"/>
      <c r="AK6" s="340"/>
      <c r="AL6" s="15" t="s">
        <v>150</v>
      </c>
      <c r="AM6" s="13" t="s">
        <v>143</v>
      </c>
      <c r="AN6" s="14">
        <v>30.55</v>
      </c>
      <c r="AP6" s="328"/>
      <c r="AQ6" s="335"/>
      <c r="AR6" s="328"/>
      <c r="AS6" s="333"/>
      <c r="AT6" s="24" t="s">
        <v>148</v>
      </c>
      <c r="AU6" s="22" t="s">
        <v>149</v>
      </c>
      <c r="AV6" s="42">
        <v>29.46</v>
      </c>
      <c r="AX6" s="323"/>
      <c r="AY6" s="321"/>
      <c r="AZ6" s="333"/>
      <c r="BA6" s="333"/>
      <c r="BB6" s="333"/>
      <c r="BC6" s="13" t="s">
        <v>151</v>
      </c>
      <c r="BD6" s="40">
        <v>1180.96</v>
      </c>
      <c r="BF6" s="328"/>
      <c r="BG6" s="321"/>
      <c r="BH6" s="334" t="s">
        <v>127</v>
      </c>
      <c r="BI6" s="329" t="s">
        <v>128</v>
      </c>
      <c r="BJ6" s="329"/>
      <c r="BK6" s="13" t="s">
        <v>129</v>
      </c>
      <c r="BL6" s="14">
        <v>17.399999999999999</v>
      </c>
    </row>
    <row r="7" spans="2:64" ht="54" customHeight="1" x14ac:dyDescent="0.4">
      <c r="B7" s="350"/>
      <c r="C7" s="350"/>
      <c r="D7" s="350"/>
      <c r="E7" s="350"/>
      <c r="F7" s="350"/>
      <c r="G7" s="350"/>
      <c r="J7" s="323"/>
      <c r="K7" s="321"/>
      <c r="L7" s="328"/>
      <c r="M7" s="329" t="s">
        <v>152</v>
      </c>
      <c r="N7" s="329"/>
      <c r="O7" s="329"/>
      <c r="P7" s="14">
        <v>569.77</v>
      </c>
      <c r="R7" s="328"/>
      <c r="S7" s="321" t="s">
        <v>153</v>
      </c>
      <c r="T7" s="333" t="s">
        <v>114</v>
      </c>
      <c r="U7" s="333"/>
      <c r="V7" s="333"/>
      <c r="W7" s="13" t="s">
        <v>154</v>
      </c>
      <c r="X7" s="14">
        <v>324.76000000000005</v>
      </c>
      <c r="Z7" s="328"/>
      <c r="AA7" s="331"/>
      <c r="AB7" s="323"/>
      <c r="AC7" s="340"/>
      <c r="AD7" s="25" t="s">
        <v>155</v>
      </c>
      <c r="AE7" s="26" t="s">
        <v>156</v>
      </c>
      <c r="AF7" s="27">
        <v>33.729999999999997</v>
      </c>
      <c r="AH7" s="323"/>
      <c r="AI7" s="331"/>
      <c r="AJ7" s="323"/>
      <c r="AK7" s="336" t="s">
        <v>157</v>
      </c>
      <c r="AL7" s="337"/>
      <c r="AM7" s="13" t="s">
        <v>143</v>
      </c>
      <c r="AN7" s="14">
        <v>25.98</v>
      </c>
      <c r="AP7" s="328"/>
      <c r="AQ7" s="335"/>
      <c r="AR7" s="328"/>
      <c r="AS7" s="333"/>
      <c r="AT7" s="28" t="s">
        <v>155</v>
      </c>
      <c r="AU7" s="26" t="s">
        <v>156</v>
      </c>
      <c r="AV7" s="43">
        <v>34.03</v>
      </c>
      <c r="AX7" s="323"/>
      <c r="AY7" s="321"/>
      <c r="AZ7" s="333"/>
      <c r="BA7" s="333"/>
      <c r="BB7" s="333"/>
      <c r="BC7" s="13" t="s">
        <v>158</v>
      </c>
      <c r="BD7" s="40">
        <v>1476.2</v>
      </c>
      <c r="BF7" s="328"/>
      <c r="BG7" s="321"/>
      <c r="BH7" s="334"/>
      <c r="BI7" s="329" t="s">
        <v>134</v>
      </c>
      <c r="BJ7" s="329"/>
      <c r="BK7" s="13" t="s">
        <v>129</v>
      </c>
      <c r="BL7" s="14">
        <v>15.83</v>
      </c>
    </row>
    <row r="8" spans="2:64" ht="54" customHeight="1" x14ac:dyDescent="0.4">
      <c r="B8" s="350"/>
      <c r="C8" s="350"/>
      <c r="D8" s="350"/>
      <c r="E8" s="350"/>
      <c r="F8" s="350"/>
      <c r="G8" s="350"/>
      <c r="J8" s="323"/>
      <c r="K8" s="321"/>
      <c r="L8" s="328"/>
      <c r="M8" s="329" t="s">
        <v>159</v>
      </c>
      <c r="N8" s="329"/>
      <c r="O8" s="329"/>
      <c r="P8" s="14">
        <v>569.77</v>
      </c>
      <c r="R8" s="328"/>
      <c r="S8" s="321"/>
      <c r="T8" s="333" t="s">
        <v>127</v>
      </c>
      <c r="U8" s="333"/>
      <c r="V8" s="333"/>
      <c r="W8" s="13" t="s">
        <v>160</v>
      </c>
      <c r="X8" s="14">
        <v>33.65</v>
      </c>
      <c r="Z8" s="328"/>
      <c r="AA8" s="331"/>
      <c r="AB8" s="324"/>
      <c r="AC8" s="336" t="s">
        <v>161</v>
      </c>
      <c r="AD8" s="337"/>
      <c r="AE8" s="13" t="s">
        <v>162</v>
      </c>
      <c r="AF8" s="14">
        <v>15.71</v>
      </c>
      <c r="AH8" s="323"/>
      <c r="AI8" s="331"/>
      <c r="AJ8" s="324"/>
      <c r="AK8" s="336" t="s">
        <v>161</v>
      </c>
      <c r="AL8" s="327"/>
      <c r="AM8" s="13" t="s">
        <v>162</v>
      </c>
      <c r="AN8" s="14">
        <v>15.71</v>
      </c>
      <c r="AP8" s="328"/>
      <c r="AQ8" s="335"/>
      <c r="AR8" s="328"/>
      <c r="AS8" s="329" t="s">
        <v>161</v>
      </c>
      <c r="AT8" s="333"/>
      <c r="AU8" s="13" t="s">
        <v>162</v>
      </c>
      <c r="AV8" s="40">
        <v>16.100000000000001</v>
      </c>
      <c r="AX8" s="323"/>
      <c r="AY8" s="321"/>
      <c r="AZ8" s="333"/>
      <c r="BA8" s="333"/>
      <c r="BB8" s="333"/>
      <c r="BC8" s="13" t="s">
        <v>163</v>
      </c>
      <c r="BD8" s="40">
        <v>1771.44</v>
      </c>
      <c r="BF8" s="328"/>
      <c r="BG8" s="363" t="s">
        <v>164</v>
      </c>
      <c r="BH8" s="29" t="s">
        <v>165</v>
      </c>
      <c r="BI8" s="336" t="s">
        <v>166</v>
      </c>
      <c r="BJ8" s="337"/>
      <c r="BK8" s="13" t="s">
        <v>167</v>
      </c>
      <c r="BL8" s="14">
        <v>194.82</v>
      </c>
    </row>
    <row r="9" spans="2:64" ht="54" customHeight="1" x14ac:dyDescent="0.4">
      <c r="B9" s="350"/>
      <c r="C9" s="350"/>
      <c r="D9" s="350"/>
      <c r="E9" s="350"/>
      <c r="F9" s="350"/>
      <c r="G9" s="350"/>
      <c r="J9" s="323"/>
      <c r="K9" s="321"/>
      <c r="L9" s="334" t="s">
        <v>74</v>
      </c>
      <c r="M9" s="329" t="s">
        <v>168</v>
      </c>
      <c r="N9" s="329"/>
      <c r="O9" s="329"/>
      <c r="P9" s="14">
        <v>245.05</v>
      </c>
      <c r="R9" s="328"/>
      <c r="S9" s="321" t="s">
        <v>169</v>
      </c>
      <c r="T9" s="333" t="s">
        <v>114</v>
      </c>
      <c r="U9" s="333"/>
      <c r="V9" s="333"/>
      <c r="W9" s="13" t="s">
        <v>170</v>
      </c>
      <c r="X9" s="14">
        <v>324.76000000000005</v>
      </c>
      <c r="Z9" s="328"/>
      <c r="AA9" s="331"/>
      <c r="AB9" s="336" t="s">
        <v>171</v>
      </c>
      <c r="AC9" s="326"/>
      <c r="AD9" s="327"/>
      <c r="AE9" s="13" t="s">
        <v>172</v>
      </c>
      <c r="AF9" s="40" t="s">
        <v>239</v>
      </c>
      <c r="AH9" s="323"/>
      <c r="AI9" s="331"/>
      <c r="AJ9" s="336" t="s">
        <v>171</v>
      </c>
      <c r="AK9" s="326"/>
      <c r="AL9" s="327"/>
      <c r="AM9" s="13" t="s">
        <v>172</v>
      </c>
      <c r="AN9" s="40" t="s">
        <v>239</v>
      </c>
      <c r="AP9" s="328"/>
      <c r="AQ9" s="335" t="s">
        <v>173</v>
      </c>
      <c r="AR9" s="333" t="s">
        <v>114</v>
      </c>
      <c r="AS9" s="333"/>
      <c r="AT9" s="333"/>
      <c r="AU9" s="15" t="s">
        <v>115</v>
      </c>
      <c r="AV9" s="14">
        <v>1375.44</v>
      </c>
      <c r="AX9" s="323"/>
      <c r="AY9" s="321"/>
      <c r="AZ9" s="328" t="s">
        <v>127</v>
      </c>
      <c r="BA9" s="330" t="s">
        <v>174</v>
      </c>
      <c r="BB9" s="20" t="s">
        <v>139</v>
      </c>
      <c r="BC9" s="18" t="s">
        <v>140</v>
      </c>
      <c r="BD9" s="41">
        <v>21.48</v>
      </c>
      <c r="BF9" s="328"/>
      <c r="BG9" s="364"/>
      <c r="BH9" s="366" t="s">
        <v>175</v>
      </c>
      <c r="BI9" s="336" t="s">
        <v>176</v>
      </c>
      <c r="BJ9" s="337"/>
      <c r="BK9" s="13" t="s">
        <v>122</v>
      </c>
      <c r="BL9" s="30" t="s">
        <v>177</v>
      </c>
    </row>
    <row r="10" spans="2:64" ht="54" customHeight="1" x14ac:dyDescent="0.4">
      <c r="J10" s="323"/>
      <c r="K10" s="321"/>
      <c r="L10" s="334"/>
      <c r="M10" s="329" t="s">
        <v>178</v>
      </c>
      <c r="N10" s="329"/>
      <c r="O10" s="329"/>
      <c r="P10" s="14">
        <v>398.79</v>
      </c>
      <c r="R10" s="328"/>
      <c r="S10" s="321"/>
      <c r="T10" s="333" t="s">
        <v>127</v>
      </c>
      <c r="U10" s="333"/>
      <c r="V10" s="333"/>
      <c r="W10" s="13" t="s">
        <v>160</v>
      </c>
      <c r="X10" s="14">
        <v>33.65</v>
      </c>
      <c r="Z10" s="328"/>
      <c r="AA10" s="331"/>
      <c r="AB10" s="336" t="s">
        <v>179</v>
      </c>
      <c r="AC10" s="338"/>
      <c r="AD10" s="337"/>
      <c r="AE10" s="13" t="s">
        <v>180</v>
      </c>
      <c r="AF10" s="40" t="s">
        <v>239</v>
      </c>
      <c r="AH10" s="323"/>
      <c r="AI10" s="331"/>
      <c r="AJ10" s="336" t="s">
        <v>179</v>
      </c>
      <c r="AK10" s="338"/>
      <c r="AL10" s="337"/>
      <c r="AM10" s="13" t="s">
        <v>180</v>
      </c>
      <c r="AN10" s="40" t="s">
        <v>239</v>
      </c>
      <c r="AP10" s="328"/>
      <c r="AQ10" s="335"/>
      <c r="AR10" s="333"/>
      <c r="AS10" s="333"/>
      <c r="AT10" s="333"/>
      <c r="AU10" s="15" t="s">
        <v>125</v>
      </c>
      <c r="AV10" s="14">
        <v>2292.4</v>
      </c>
      <c r="AX10" s="323"/>
      <c r="AY10" s="321"/>
      <c r="AZ10" s="328"/>
      <c r="BA10" s="331"/>
      <c r="BB10" s="24" t="s">
        <v>148</v>
      </c>
      <c r="BC10" s="22" t="s">
        <v>149</v>
      </c>
      <c r="BD10" s="42">
        <v>28.61</v>
      </c>
      <c r="BF10" s="328"/>
      <c r="BG10" s="364"/>
      <c r="BH10" s="367"/>
      <c r="BI10" s="339" t="s">
        <v>127</v>
      </c>
      <c r="BJ10" s="15" t="s">
        <v>142</v>
      </c>
      <c r="BK10" s="13" t="s">
        <v>129</v>
      </c>
      <c r="BL10" s="14">
        <v>20.85</v>
      </c>
    </row>
    <row r="11" spans="2:64" ht="54" customHeight="1" x14ac:dyDescent="0.4">
      <c r="J11" s="323"/>
      <c r="K11" s="321"/>
      <c r="L11" s="334"/>
      <c r="M11" s="329" t="s">
        <v>41</v>
      </c>
      <c r="N11" s="329"/>
      <c r="O11" s="329"/>
      <c r="P11" s="14">
        <v>398.79</v>
      </c>
      <c r="R11" s="328"/>
      <c r="S11" s="321" t="s">
        <v>181</v>
      </c>
      <c r="T11" s="333" t="s">
        <v>108</v>
      </c>
      <c r="U11" s="333"/>
      <c r="V11" s="333"/>
      <c r="W11" s="13" t="s">
        <v>183</v>
      </c>
      <c r="X11" s="14">
        <v>49.5</v>
      </c>
      <c r="Z11" s="328"/>
      <c r="AA11" s="332"/>
      <c r="AB11" s="325" t="s">
        <v>182</v>
      </c>
      <c r="AC11" s="326"/>
      <c r="AD11" s="327"/>
      <c r="AE11" s="13" t="s">
        <v>183</v>
      </c>
      <c r="AF11" s="14">
        <v>330.44</v>
      </c>
      <c r="AH11" s="323"/>
      <c r="AI11" s="331"/>
      <c r="AJ11" s="325" t="s">
        <v>182</v>
      </c>
      <c r="AK11" s="326"/>
      <c r="AL11" s="327"/>
      <c r="AM11" s="13" t="s">
        <v>183</v>
      </c>
      <c r="AN11" s="14">
        <v>330.44</v>
      </c>
      <c r="AP11" s="328"/>
      <c r="AQ11" s="335"/>
      <c r="AR11" s="333"/>
      <c r="AS11" s="333"/>
      <c r="AT11" s="333"/>
      <c r="AU11" s="15" t="s">
        <v>132</v>
      </c>
      <c r="AV11" s="14">
        <v>295.24</v>
      </c>
      <c r="AX11" s="323"/>
      <c r="AY11" s="321"/>
      <c r="AZ11" s="328"/>
      <c r="BA11" s="331"/>
      <c r="BB11" s="31" t="s">
        <v>155</v>
      </c>
      <c r="BC11" s="26" t="s">
        <v>156</v>
      </c>
      <c r="BD11" s="43">
        <v>33.020000000000003</v>
      </c>
      <c r="BF11" s="328"/>
      <c r="BG11" s="365"/>
      <c r="BH11" s="368"/>
      <c r="BI11" s="340"/>
      <c r="BJ11" s="15" t="s">
        <v>150</v>
      </c>
      <c r="BK11" s="13" t="s">
        <v>129</v>
      </c>
      <c r="BL11" s="14">
        <v>18.97</v>
      </c>
    </row>
    <row r="12" spans="2:64" ht="54" customHeight="1" x14ac:dyDescent="0.4">
      <c r="J12" s="323"/>
      <c r="K12" s="321" t="s">
        <v>184</v>
      </c>
      <c r="L12" s="333" t="s">
        <v>185</v>
      </c>
      <c r="M12" s="333"/>
      <c r="N12" s="333"/>
      <c r="O12" s="13" t="s">
        <v>186</v>
      </c>
      <c r="P12" s="14">
        <v>240.72</v>
      </c>
      <c r="R12" s="328"/>
      <c r="S12" s="321"/>
      <c r="T12" s="328" t="s">
        <v>73</v>
      </c>
      <c r="U12" s="329" t="s">
        <v>123</v>
      </c>
      <c r="V12" s="329"/>
      <c r="W12" s="329"/>
      <c r="X12" s="14">
        <v>92.07</v>
      </c>
      <c r="Z12" s="328"/>
      <c r="AA12" s="330" t="s">
        <v>187</v>
      </c>
      <c r="AB12" s="352" t="s">
        <v>114</v>
      </c>
      <c r="AC12" s="353"/>
      <c r="AD12" s="354"/>
      <c r="AE12" s="15" t="s">
        <v>115</v>
      </c>
      <c r="AF12" s="14">
        <v>1375.44</v>
      </c>
      <c r="AH12" s="323"/>
      <c r="AI12" s="331"/>
      <c r="AJ12" s="329" t="s">
        <v>188</v>
      </c>
      <c r="AK12" s="329"/>
      <c r="AL12" s="32" t="s">
        <v>189</v>
      </c>
      <c r="AM12" s="13" t="s">
        <v>183</v>
      </c>
      <c r="AN12" s="33">
        <v>0.05</v>
      </c>
      <c r="AP12" s="328"/>
      <c r="AQ12" s="335"/>
      <c r="AR12" s="328" t="s">
        <v>127</v>
      </c>
      <c r="AS12" s="329" t="s">
        <v>190</v>
      </c>
      <c r="AT12" s="20" t="s">
        <v>139</v>
      </c>
      <c r="AU12" s="18" t="s">
        <v>140</v>
      </c>
      <c r="AV12" s="19">
        <v>22.02</v>
      </c>
      <c r="AX12" s="323"/>
      <c r="AY12" s="321"/>
      <c r="AZ12" s="328"/>
      <c r="BA12" s="335" t="s">
        <v>191</v>
      </c>
      <c r="BB12" s="335"/>
      <c r="BC12" s="13" t="s">
        <v>162</v>
      </c>
      <c r="BD12" s="40">
        <v>21.19</v>
      </c>
      <c r="BF12" s="328"/>
      <c r="BG12" s="363" t="s">
        <v>192</v>
      </c>
      <c r="BH12" s="333" t="s">
        <v>114</v>
      </c>
      <c r="BI12" s="333"/>
      <c r="BJ12" s="333"/>
      <c r="BK12" s="13" t="s">
        <v>193</v>
      </c>
      <c r="BL12" s="40">
        <v>174.24</v>
      </c>
    </row>
    <row r="13" spans="2:64" ht="54" customHeight="1" x14ac:dyDescent="0.4">
      <c r="J13" s="323"/>
      <c r="K13" s="321"/>
      <c r="L13" s="333" t="s">
        <v>127</v>
      </c>
      <c r="M13" s="333"/>
      <c r="N13" s="333"/>
      <c r="O13" s="13" t="s">
        <v>194</v>
      </c>
      <c r="P13" s="14">
        <v>19.91</v>
      </c>
      <c r="R13" s="328"/>
      <c r="S13" s="321"/>
      <c r="T13" s="328"/>
      <c r="U13" s="329" t="s">
        <v>130</v>
      </c>
      <c r="V13" s="329"/>
      <c r="W13" s="329"/>
      <c r="X13" s="14">
        <v>140.13</v>
      </c>
      <c r="Z13" s="328"/>
      <c r="AA13" s="331"/>
      <c r="AB13" s="355"/>
      <c r="AC13" s="356"/>
      <c r="AD13" s="357"/>
      <c r="AE13" s="15" t="s">
        <v>125</v>
      </c>
      <c r="AF13" s="14">
        <v>2292.4</v>
      </c>
      <c r="AH13" s="323"/>
      <c r="AI13" s="332"/>
      <c r="AJ13" s="329"/>
      <c r="AK13" s="329"/>
      <c r="AL13" s="32" t="s">
        <v>195</v>
      </c>
      <c r="AM13" s="13" t="s">
        <v>183</v>
      </c>
      <c r="AN13" s="14">
        <v>2200</v>
      </c>
      <c r="AP13" s="328"/>
      <c r="AQ13" s="335"/>
      <c r="AR13" s="328"/>
      <c r="AS13" s="333"/>
      <c r="AT13" s="24" t="s">
        <v>148</v>
      </c>
      <c r="AU13" s="22" t="s">
        <v>149</v>
      </c>
      <c r="AV13" s="23">
        <v>29.35</v>
      </c>
      <c r="AX13" s="323"/>
      <c r="AY13" s="321"/>
      <c r="AZ13" s="333" t="s">
        <v>182</v>
      </c>
      <c r="BA13" s="333"/>
      <c r="BB13" s="333"/>
      <c r="BC13" s="13" t="s">
        <v>183</v>
      </c>
      <c r="BD13" s="40">
        <v>240.72</v>
      </c>
      <c r="BF13" s="328"/>
      <c r="BG13" s="365"/>
      <c r="BH13" s="333" t="s">
        <v>127</v>
      </c>
      <c r="BI13" s="333"/>
      <c r="BJ13" s="333"/>
      <c r="BK13" s="13" t="s">
        <v>129</v>
      </c>
      <c r="BL13" s="40">
        <v>15.71</v>
      </c>
    </row>
    <row r="14" spans="2:64" ht="54" customHeight="1" x14ac:dyDescent="0.4">
      <c r="J14" s="323"/>
      <c r="K14" s="321" t="s">
        <v>197</v>
      </c>
      <c r="L14" s="333" t="s">
        <v>114</v>
      </c>
      <c r="M14" s="333"/>
      <c r="N14" s="333"/>
      <c r="O14" s="13" t="s">
        <v>119</v>
      </c>
      <c r="P14" s="14">
        <v>295.24</v>
      </c>
      <c r="R14" s="328"/>
      <c r="S14" s="321"/>
      <c r="T14" s="328"/>
      <c r="U14" s="329" t="s">
        <v>136</v>
      </c>
      <c r="V14" s="329"/>
      <c r="W14" s="329"/>
      <c r="X14" s="14">
        <v>236.26000000000002</v>
      </c>
      <c r="Z14" s="328"/>
      <c r="AA14" s="331"/>
      <c r="AB14" s="358"/>
      <c r="AC14" s="359"/>
      <c r="AD14" s="360"/>
      <c r="AE14" s="15" t="s">
        <v>132</v>
      </c>
      <c r="AF14" s="14">
        <v>295.24</v>
      </c>
      <c r="AH14" s="323"/>
      <c r="AI14" s="330" t="s">
        <v>198</v>
      </c>
      <c r="AJ14" s="352" t="s">
        <v>114</v>
      </c>
      <c r="AK14" s="353"/>
      <c r="AL14" s="354"/>
      <c r="AM14" s="15" t="s">
        <v>115</v>
      </c>
      <c r="AN14" s="14">
        <v>1375.44</v>
      </c>
      <c r="AP14" s="328"/>
      <c r="AQ14" s="335"/>
      <c r="AR14" s="328"/>
      <c r="AS14" s="333"/>
      <c r="AT14" s="28" t="s">
        <v>155</v>
      </c>
      <c r="AU14" s="26" t="s">
        <v>156</v>
      </c>
      <c r="AV14" s="27">
        <v>33.880000000000003</v>
      </c>
      <c r="AX14" s="323"/>
      <c r="AY14" s="335" t="s">
        <v>199</v>
      </c>
      <c r="AZ14" s="325" t="s">
        <v>114</v>
      </c>
      <c r="BA14" s="326"/>
      <c r="BB14" s="327"/>
      <c r="BC14" s="13" t="s">
        <v>200</v>
      </c>
      <c r="BD14" s="40">
        <v>295.24</v>
      </c>
      <c r="BF14" s="328"/>
      <c r="BG14" s="363" t="s">
        <v>196</v>
      </c>
      <c r="BH14" s="333" t="s">
        <v>114</v>
      </c>
      <c r="BI14" s="333"/>
      <c r="BJ14" s="333"/>
      <c r="BK14" s="13" t="s">
        <v>122</v>
      </c>
      <c r="BL14" s="14">
        <v>339.24</v>
      </c>
    </row>
    <row r="15" spans="2:64" ht="54" customHeight="1" x14ac:dyDescent="0.4">
      <c r="J15" s="323"/>
      <c r="K15" s="321"/>
      <c r="L15" s="333"/>
      <c r="M15" s="333"/>
      <c r="N15" s="333"/>
      <c r="O15" s="13" t="s">
        <v>126</v>
      </c>
      <c r="P15" s="14">
        <v>442.86</v>
      </c>
      <c r="R15" s="328"/>
      <c r="S15" s="321"/>
      <c r="T15" s="328"/>
      <c r="U15" s="329" t="s">
        <v>146</v>
      </c>
      <c r="V15" s="329"/>
      <c r="W15" s="329"/>
      <c r="X15" s="14">
        <v>332.4</v>
      </c>
      <c r="Z15" s="328"/>
      <c r="AA15" s="331"/>
      <c r="AB15" s="322" t="s">
        <v>127</v>
      </c>
      <c r="AC15" s="339" t="s">
        <v>201</v>
      </c>
      <c r="AD15" s="17" t="s">
        <v>139</v>
      </c>
      <c r="AE15" s="18" t="s">
        <v>202</v>
      </c>
      <c r="AF15" s="19">
        <v>23.89</v>
      </c>
      <c r="AH15" s="323"/>
      <c r="AI15" s="331"/>
      <c r="AJ15" s="355"/>
      <c r="AK15" s="356"/>
      <c r="AL15" s="357"/>
      <c r="AM15" s="15" t="s">
        <v>125</v>
      </c>
      <c r="AN15" s="14">
        <v>2292.4</v>
      </c>
      <c r="AP15" s="328"/>
      <c r="AQ15" s="335"/>
      <c r="AR15" s="328"/>
      <c r="AS15" s="329" t="s">
        <v>161</v>
      </c>
      <c r="AT15" s="333"/>
      <c r="AU15" s="13" t="s">
        <v>162</v>
      </c>
      <c r="AV15" s="14">
        <v>15.75</v>
      </c>
      <c r="AX15" s="323"/>
      <c r="AY15" s="321"/>
      <c r="AZ15" s="328" t="s">
        <v>127</v>
      </c>
      <c r="BA15" s="330" t="s">
        <v>174</v>
      </c>
      <c r="BB15" s="20" t="s">
        <v>139</v>
      </c>
      <c r="BC15" s="18" t="s">
        <v>140</v>
      </c>
      <c r="BD15" s="41">
        <v>21.48</v>
      </c>
      <c r="BF15" s="328"/>
      <c r="BG15" s="365"/>
      <c r="BH15" s="333" t="s">
        <v>127</v>
      </c>
      <c r="BI15" s="333"/>
      <c r="BJ15" s="333"/>
      <c r="BK15" s="13" t="s">
        <v>129</v>
      </c>
      <c r="BL15" s="14">
        <v>15.71</v>
      </c>
    </row>
    <row r="16" spans="2:64" ht="54" customHeight="1" x14ac:dyDescent="0.4">
      <c r="J16" s="323"/>
      <c r="K16" s="321"/>
      <c r="L16" s="333"/>
      <c r="M16" s="333"/>
      <c r="N16" s="333"/>
      <c r="O16" s="13" t="s">
        <v>133</v>
      </c>
      <c r="P16" s="14">
        <v>590.48</v>
      </c>
      <c r="R16" s="328"/>
      <c r="S16" s="321"/>
      <c r="T16" s="328"/>
      <c r="U16" s="329" t="s">
        <v>152</v>
      </c>
      <c r="V16" s="329"/>
      <c r="W16" s="329"/>
      <c r="X16" s="14">
        <v>524.66999999999996</v>
      </c>
      <c r="Z16" s="328"/>
      <c r="AA16" s="331"/>
      <c r="AB16" s="323"/>
      <c r="AC16" s="361"/>
      <c r="AD16" s="21" t="s">
        <v>148</v>
      </c>
      <c r="AE16" s="22" t="s">
        <v>204</v>
      </c>
      <c r="AF16" s="23">
        <v>31.87</v>
      </c>
      <c r="AH16" s="323"/>
      <c r="AI16" s="331"/>
      <c r="AJ16" s="358"/>
      <c r="AK16" s="359"/>
      <c r="AL16" s="360"/>
      <c r="AM16" s="15" t="s">
        <v>132</v>
      </c>
      <c r="AN16" s="14">
        <v>295.24</v>
      </c>
      <c r="AP16" s="328"/>
      <c r="AQ16" s="335" t="s">
        <v>205</v>
      </c>
      <c r="AR16" s="333" t="s">
        <v>114</v>
      </c>
      <c r="AS16" s="333"/>
      <c r="AT16" s="333"/>
      <c r="AU16" s="15" t="s">
        <v>115</v>
      </c>
      <c r="AV16" s="14">
        <v>1375.44</v>
      </c>
      <c r="AX16" s="323"/>
      <c r="AY16" s="321"/>
      <c r="AZ16" s="328"/>
      <c r="BA16" s="331"/>
      <c r="BB16" s="24" t="s">
        <v>148</v>
      </c>
      <c r="BC16" s="22" t="s">
        <v>149</v>
      </c>
      <c r="BD16" s="42">
        <v>28.61</v>
      </c>
      <c r="BF16" s="328"/>
      <c r="BG16" s="330" t="s">
        <v>203</v>
      </c>
      <c r="BH16" s="333" t="s">
        <v>114</v>
      </c>
      <c r="BI16" s="333"/>
      <c r="BJ16" s="333"/>
      <c r="BK16" s="13" t="s">
        <v>122</v>
      </c>
      <c r="BL16" s="14">
        <v>229.24</v>
      </c>
    </row>
    <row r="17" spans="2:64" ht="54" customHeight="1" x14ac:dyDescent="0.4">
      <c r="J17" s="323"/>
      <c r="K17" s="321"/>
      <c r="L17" s="333"/>
      <c r="M17" s="333"/>
      <c r="N17" s="333"/>
      <c r="O17" s="13" t="s">
        <v>145</v>
      </c>
      <c r="P17" s="14">
        <v>885.72</v>
      </c>
      <c r="R17" s="328"/>
      <c r="S17" s="321"/>
      <c r="T17" s="328"/>
      <c r="U17" s="329" t="s">
        <v>159</v>
      </c>
      <c r="V17" s="329"/>
      <c r="W17" s="329"/>
      <c r="X17" s="14">
        <v>524.66999999999996</v>
      </c>
      <c r="Z17" s="328"/>
      <c r="AA17" s="331"/>
      <c r="AB17" s="323"/>
      <c r="AC17" s="362"/>
      <c r="AD17" s="25" t="s">
        <v>155</v>
      </c>
      <c r="AE17" s="26" t="s">
        <v>206</v>
      </c>
      <c r="AF17" s="27">
        <v>36.82</v>
      </c>
      <c r="AH17" s="323"/>
      <c r="AI17" s="331"/>
      <c r="AJ17" s="322" t="s">
        <v>127</v>
      </c>
      <c r="AK17" s="336" t="s">
        <v>207</v>
      </c>
      <c r="AL17" s="337"/>
      <c r="AM17" s="13" t="s">
        <v>143</v>
      </c>
      <c r="AN17" s="14">
        <v>44.64</v>
      </c>
      <c r="AP17" s="328"/>
      <c r="AQ17" s="335"/>
      <c r="AR17" s="333"/>
      <c r="AS17" s="333"/>
      <c r="AT17" s="333"/>
      <c r="AU17" s="15" t="s">
        <v>125</v>
      </c>
      <c r="AV17" s="14">
        <v>2292.4</v>
      </c>
      <c r="AX17" s="323"/>
      <c r="AY17" s="321"/>
      <c r="AZ17" s="328"/>
      <c r="BA17" s="331"/>
      <c r="BB17" s="31" t="s">
        <v>155</v>
      </c>
      <c r="BC17" s="26" t="s">
        <v>156</v>
      </c>
      <c r="BD17" s="43">
        <v>33.020000000000003</v>
      </c>
      <c r="BF17" s="328"/>
      <c r="BG17" s="365"/>
      <c r="BH17" s="333" t="s">
        <v>127</v>
      </c>
      <c r="BI17" s="333"/>
      <c r="BJ17" s="333"/>
      <c r="BK17" s="13" t="s">
        <v>129</v>
      </c>
      <c r="BL17" s="14">
        <v>14.72</v>
      </c>
    </row>
    <row r="18" spans="2:64" ht="54" customHeight="1" x14ac:dyDescent="0.4">
      <c r="J18" s="323"/>
      <c r="K18" s="321"/>
      <c r="L18" s="333"/>
      <c r="M18" s="333"/>
      <c r="N18" s="333"/>
      <c r="O18" s="13" t="s">
        <v>151</v>
      </c>
      <c r="P18" s="14">
        <v>1180.96</v>
      </c>
      <c r="R18" s="328"/>
      <c r="S18" s="321"/>
      <c r="T18" s="334" t="s">
        <v>74</v>
      </c>
      <c r="U18" s="329" t="s">
        <v>168</v>
      </c>
      <c r="V18" s="329"/>
      <c r="W18" s="329"/>
      <c r="X18" s="14">
        <v>224.15</v>
      </c>
      <c r="Z18" s="328"/>
      <c r="AA18" s="331"/>
      <c r="AB18" s="324"/>
      <c r="AC18" s="336" t="s">
        <v>161</v>
      </c>
      <c r="AD18" s="327"/>
      <c r="AE18" s="13" t="s">
        <v>162</v>
      </c>
      <c r="AF18" s="14">
        <v>15.85</v>
      </c>
      <c r="AH18" s="323"/>
      <c r="AI18" s="331"/>
      <c r="AJ18" s="323"/>
      <c r="AK18" s="336" t="s">
        <v>209</v>
      </c>
      <c r="AL18" s="337"/>
      <c r="AM18" s="13" t="s">
        <v>143</v>
      </c>
      <c r="AN18" s="14">
        <v>29.04</v>
      </c>
      <c r="AP18" s="328"/>
      <c r="AQ18" s="335"/>
      <c r="AR18" s="333"/>
      <c r="AS18" s="333"/>
      <c r="AT18" s="333"/>
      <c r="AU18" s="15" t="s">
        <v>132</v>
      </c>
      <c r="AV18" s="14">
        <v>295.24</v>
      </c>
      <c r="AX18" s="324"/>
      <c r="AY18" s="321"/>
      <c r="AZ18" s="328"/>
      <c r="BA18" s="335" t="s">
        <v>191</v>
      </c>
      <c r="BB18" s="335"/>
      <c r="BC18" s="13" t="s">
        <v>162</v>
      </c>
      <c r="BD18" s="40">
        <v>21.19</v>
      </c>
      <c r="BF18" s="328"/>
      <c r="BG18" s="321" t="s">
        <v>208</v>
      </c>
      <c r="BH18" s="333" t="s">
        <v>114</v>
      </c>
      <c r="BI18" s="333"/>
      <c r="BJ18" s="333"/>
      <c r="BK18" s="13" t="s">
        <v>122</v>
      </c>
      <c r="BL18" s="40">
        <v>456.46</v>
      </c>
    </row>
    <row r="19" spans="2:64" ht="54" customHeight="1" x14ac:dyDescent="0.4">
      <c r="J19" s="323"/>
      <c r="K19" s="321"/>
      <c r="L19" s="333"/>
      <c r="M19" s="333"/>
      <c r="N19" s="333"/>
      <c r="O19" s="13" t="s">
        <v>158</v>
      </c>
      <c r="P19" s="14">
        <v>1476.2</v>
      </c>
      <c r="R19" s="328"/>
      <c r="S19" s="321"/>
      <c r="T19" s="334"/>
      <c r="U19" s="329" t="s">
        <v>178</v>
      </c>
      <c r="V19" s="329"/>
      <c r="W19" s="329"/>
      <c r="X19" s="14">
        <v>361.39</v>
      </c>
      <c r="Z19" s="328"/>
      <c r="AA19" s="331"/>
      <c r="AB19" s="336" t="s">
        <v>171</v>
      </c>
      <c r="AC19" s="326"/>
      <c r="AD19" s="327"/>
      <c r="AE19" s="13" t="s">
        <v>172</v>
      </c>
      <c r="AF19" s="14">
        <v>330.44</v>
      </c>
      <c r="AH19" s="324"/>
      <c r="AI19" s="332"/>
      <c r="AJ19" s="324"/>
      <c r="AK19" s="336" t="s">
        <v>161</v>
      </c>
      <c r="AL19" s="327"/>
      <c r="AM19" s="13" t="s">
        <v>162</v>
      </c>
      <c r="AN19" s="14">
        <v>15.71</v>
      </c>
      <c r="AO19" s="35"/>
      <c r="AP19" s="328"/>
      <c r="AQ19" s="335"/>
      <c r="AR19" s="328" t="s">
        <v>127</v>
      </c>
      <c r="AS19" s="329" t="s">
        <v>210</v>
      </c>
      <c r="AT19" s="20" t="s">
        <v>139</v>
      </c>
      <c r="AU19" s="18" t="s">
        <v>211</v>
      </c>
      <c r="AV19" s="19">
        <v>26.02</v>
      </c>
      <c r="BF19" s="328"/>
      <c r="BG19" s="321"/>
      <c r="BH19" s="334" t="s">
        <v>127</v>
      </c>
      <c r="BI19" s="329" t="s">
        <v>128</v>
      </c>
      <c r="BJ19" s="329"/>
      <c r="BK19" s="13" t="s">
        <v>129</v>
      </c>
      <c r="BL19" s="40">
        <v>13.15</v>
      </c>
    </row>
    <row r="20" spans="2:64" ht="54" customHeight="1" x14ac:dyDescent="0.4">
      <c r="J20" s="323"/>
      <c r="K20" s="321"/>
      <c r="L20" s="333"/>
      <c r="M20" s="333"/>
      <c r="N20" s="333"/>
      <c r="O20" s="13" t="s">
        <v>163</v>
      </c>
      <c r="P20" s="14">
        <v>1771.44</v>
      </c>
      <c r="R20" s="328"/>
      <c r="S20" s="321"/>
      <c r="T20" s="334"/>
      <c r="U20" s="329" t="s">
        <v>41</v>
      </c>
      <c r="V20" s="329"/>
      <c r="W20" s="329"/>
      <c r="X20" s="14">
        <v>361.39</v>
      </c>
      <c r="Z20" s="328"/>
      <c r="AA20" s="331"/>
      <c r="AB20" s="325" t="s">
        <v>212</v>
      </c>
      <c r="AC20" s="326"/>
      <c r="AD20" s="327"/>
      <c r="AE20" s="13" t="s">
        <v>213</v>
      </c>
      <c r="AF20" s="40" t="s">
        <v>239</v>
      </c>
      <c r="AP20" s="328"/>
      <c r="AQ20" s="335"/>
      <c r="AR20" s="328"/>
      <c r="AS20" s="333"/>
      <c r="AT20" s="24" t="s">
        <v>148</v>
      </c>
      <c r="AU20" s="22" t="s">
        <v>214</v>
      </c>
      <c r="AV20" s="23">
        <v>34.71</v>
      </c>
      <c r="AX20" s="341" t="s">
        <v>215</v>
      </c>
      <c r="AY20" s="342"/>
      <c r="AZ20" s="342"/>
      <c r="BA20" s="342"/>
      <c r="BB20" s="342"/>
      <c r="BC20" s="343"/>
      <c r="BD20" s="11" t="s">
        <v>105</v>
      </c>
      <c r="BF20" s="328"/>
      <c r="BG20" s="321"/>
      <c r="BH20" s="334"/>
      <c r="BI20" s="329" t="s">
        <v>134</v>
      </c>
      <c r="BJ20" s="329"/>
      <c r="BK20" s="13" t="s">
        <v>129</v>
      </c>
      <c r="BL20" s="40">
        <v>11.97</v>
      </c>
    </row>
    <row r="21" spans="2:64" ht="54" customHeight="1" x14ac:dyDescent="0.4">
      <c r="J21" s="323"/>
      <c r="K21" s="321"/>
      <c r="L21" s="328" t="s">
        <v>127</v>
      </c>
      <c r="M21" s="373" t="s">
        <v>218</v>
      </c>
      <c r="N21" s="373"/>
      <c r="O21" s="18" t="s">
        <v>219</v>
      </c>
      <c r="P21" s="19">
        <v>19.91</v>
      </c>
      <c r="R21" s="328"/>
      <c r="S21" s="321" t="s">
        <v>92</v>
      </c>
      <c r="T21" s="333" t="s">
        <v>114</v>
      </c>
      <c r="U21" s="333"/>
      <c r="V21" s="333"/>
      <c r="W21" s="13" t="s">
        <v>220</v>
      </c>
      <c r="X21" s="14">
        <v>267.74</v>
      </c>
      <c r="Z21" s="328"/>
      <c r="AA21" s="331"/>
      <c r="AB21" s="336" t="s">
        <v>179</v>
      </c>
      <c r="AC21" s="338"/>
      <c r="AD21" s="337"/>
      <c r="AE21" s="13" t="s">
        <v>180</v>
      </c>
      <c r="AF21" s="40" t="s">
        <v>239</v>
      </c>
      <c r="AP21" s="328"/>
      <c r="AQ21" s="335"/>
      <c r="AR21" s="328"/>
      <c r="AS21" s="333"/>
      <c r="AT21" s="28" t="s">
        <v>155</v>
      </c>
      <c r="AU21" s="26" t="s">
        <v>221</v>
      </c>
      <c r="AV21" s="27">
        <v>40.090000000000003</v>
      </c>
      <c r="AX21" s="328" t="s">
        <v>240</v>
      </c>
      <c r="AY21" s="335" t="s">
        <v>237</v>
      </c>
      <c r="AZ21" s="335"/>
      <c r="BA21" s="321" t="s">
        <v>95</v>
      </c>
      <c r="BB21" s="32" t="s">
        <v>142</v>
      </c>
      <c r="BC21" s="13" t="s">
        <v>183</v>
      </c>
      <c r="BD21" s="38">
        <v>0.26800000000000002</v>
      </c>
      <c r="BF21" s="328"/>
      <c r="BG21" s="335" t="s">
        <v>216</v>
      </c>
      <c r="BH21" s="352" t="s">
        <v>114</v>
      </c>
      <c r="BI21" s="353"/>
      <c r="BJ21" s="354"/>
      <c r="BK21" s="15" t="s">
        <v>217</v>
      </c>
      <c r="BL21" s="14">
        <v>5692.3</v>
      </c>
    </row>
    <row r="22" spans="2:64" ht="54" customHeight="1" x14ac:dyDescent="0.4">
      <c r="J22" s="323"/>
      <c r="K22" s="321"/>
      <c r="L22" s="328"/>
      <c r="M22" s="369" t="s">
        <v>224</v>
      </c>
      <c r="N22" s="369"/>
      <c r="O22" s="22" t="s">
        <v>225</v>
      </c>
      <c r="P22" s="23">
        <v>26.51</v>
      </c>
      <c r="R22" s="328"/>
      <c r="S22" s="321"/>
      <c r="T22" s="333" t="s">
        <v>127</v>
      </c>
      <c r="U22" s="333"/>
      <c r="V22" s="333"/>
      <c r="W22" s="13" t="s">
        <v>162</v>
      </c>
      <c r="X22" s="14">
        <v>20.080000000000002</v>
      </c>
      <c r="Z22" s="328"/>
      <c r="AA22" s="332"/>
      <c r="AB22" s="325" t="s">
        <v>182</v>
      </c>
      <c r="AC22" s="326"/>
      <c r="AD22" s="327"/>
      <c r="AE22" s="13" t="s">
        <v>183</v>
      </c>
      <c r="AF22" s="14">
        <v>330.44</v>
      </c>
      <c r="AP22" s="328"/>
      <c r="AQ22" s="335"/>
      <c r="AR22" s="328"/>
      <c r="AS22" s="329" t="s">
        <v>161</v>
      </c>
      <c r="AT22" s="333"/>
      <c r="AU22" s="13" t="s">
        <v>162</v>
      </c>
      <c r="AV22" s="14">
        <v>16.11</v>
      </c>
      <c r="AX22" s="328"/>
      <c r="AY22" s="335"/>
      <c r="AZ22" s="335"/>
      <c r="BA22" s="321"/>
      <c r="BB22" s="32" t="s">
        <v>150</v>
      </c>
      <c r="BC22" s="13" t="s">
        <v>183</v>
      </c>
      <c r="BD22" s="38">
        <v>0.19500000000000001</v>
      </c>
      <c r="BF22" s="328"/>
      <c r="BG22" s="335"/>
      <c r="BH22" s="358"/>
      <c r="BI22" s="359"/>
      <c r="BJ22" s="360"/>
      <c r="BK22" s="15" t="s">
        <v>223</v>
      </c>
      <c r="BL22" s="14">
        <v>1138.46</v>
      </c>
    </row>
    <row r="23" spans="2:64" ht="54" customHeight="1" x14ac:dyDescent="0.4">
      <c r="J23" s="323"/>
      <c r="K23" s="321"/>
      <c r="L23" s="328"/>
      <c r="M23" s="370" t="s">
        <v>226</v>
      </c>
      <c r="N23" s="370"/>
      <c r="O23" s="26" t="s">
        <v>227</v>
      </c>
      <c r="P23" s="27">
        <v>30.6</v>
      </c>
      <c r="R23" s="328"/>
      <c r="S23" s="321"/>
      <c r="T23" s="333" t="s">
        <v>182</v>
      </c>
      <c r="U23" s="333"/>
      <c r="V23" s="333"/>
      <c r="W23" s="13" t="s">
        <v>183</v>
      </c>
      <c r="X23" s="14">
        <v>229.72</v>
      </c>
      <c r="AX23" s="328"/>
      <c r="AY23" s="335"/>
      <c r="AZ23" s="335"/>
      <c r="BA23" s="335" t="s">
        <v>241</v>
      </c>
      <c r="BB23" s="32" t="s">
        <v>142</v>
      </c>
      <c r="BC23" s="13" t="s">
        <v>183</v>
      </c>
      <c r="BD23" s="38">
        <v>0.32500000000000001</v>
      </c>
      <c r="BF23" s="328"/>
      <c r="BG23" s="335"/>
      <c r="BH23" s="366" t="s">
        <v>127</v>
      </c>
      <c r="BI23" s="339" t="s">
        <v>201</v>
      </c>
      <c r="BJ23" s="15" t="s">
        <v>142</v>
      </c>
      <c r="BK23" s="13" t="s">
        <v>143</v>
      </c>
      <c r="BL23" s="14">
        <v>18.43</v>
      </c>
    </row>
    <row r="24" spans="2:64" ht="54" customHeight="1" x14ac:dyDescent="0.4">
      <c r="J24" s="323"/>
      <c r="K24" s="321"/>
      <c r="L24" s="333" t="s">
        <v>182</v>
      </c>
      <c r="M24" s="333"/>
      <c r="N24" s="333"/>
      <c r="O24" s="13" t="s">
        <v>183</v>
      </c>
      <c r="P24" s="14">
        <v>240.72</v>
      </c>
      <c r="S24" s="36"/>
      <c r="T24" s="16"/>
      <c r="W24" s="10"/>
      <c r="X24" s="10"/>
      <c r="AP24" s="341" t="s">
        <v>215</v>
      </c>
      <c r="AQ24" s="342"/>
      <c r="AR24" s="342"/>
      <c r="AS24" s="342"/>
      <c r="AT24" s="342"/>
      <c r="AU24" s="343"/>
      <c r="AV24" s="11" t="s">
        <v>105</v>
      </c>
      <c r="AX24" s="328"/>
      <c r="AY24" s="335"/>
      <c r="AZ24" s="335"/>
      <c r="BA24" s="335"/>
      <c r="BB24" s="32" t="s">
        <v>150</v>
      </c>
      <c r="BC24" s="13" t="s">
        <v>183</v>
      </c>
      <c r="BD24" s="38">
        <v>0.25800000000000001</v>
      </c>
      <c r="BF24" s="328"/>
      <c r="BG24" s="335"/>
      <c r="BH24" s="367"/>
      <c r="BI24" s="340"/>
      <c r="BJ24" s="15" t="s">
        <v>150</v>
      </c>
      <c r="BK24" s="13" t="s">
        <v>143</v>
      </c>
      <c r="BL24" s="14">
        <v>16.75</v>
      </c>
    </row>
    <row r="25" spans="2:64" ht="54" customHeight="1" x14ac:dyDescent="0.4">
      <c r="B25" s="371" t="s">
        <v>232</v>
      </c>
      <c r="C25" s="372"/>
      <c r="D25" s="372"/>
      <c r="E25" s="372"/>
      <c r="F25" s="372"/>
      <c r="G25" s="372"/>
      <c r="J25" s="323"/>
      <c r="K25" s="321" t="s">
        <v>94</v>
      </c>
      <c r="L25" s="333" t="s">
        <v>114</v>
      </c>
      <c r="M25" s="333"/>
      <c r="N25" s="333"/>
      <c r="O25" s="13" t="s">
        <v>200</v>
      </c>
      <c r="P25" s="14">
        <v>295.24</v>
      </c>
      <c r="S25" s="36"/>
      <c r="T25" s="16"/>
      <c r="W25" s="10"/>
      <c r="X25" s="10"/>
      <c r="AP25" s="335" t="s">
        <v>242</v>
      </c>
      <c r="AQ25" s="335"/>
      <c r="AR25" s="335"/>
      <c r="AS25" s="335"/>
      <c r="AT25" s="32" t="s">
        <v>189</v>
      </c>
      <c r="AU25" s="13" t="s">
        <v>183</v>
      </c>
      <c r="AV25" s="33">
        <v>0.03</v>
      </c>
      <c r="AX25" s="328"/>
      <c r="AY25" s="335"/>
      <c r="AZ25" s="335"/>
      <c r="BA25" s="321" t="s">
        <v>243</v>
      </c>
      <c r="BB25" s="321"/>
      <c r="BC25" s="13" t="s">
        <v>183</v>
      </c>
      <c r="BD25" s="14">
        <v>0.186</v>
      </c>
      <c r="BF25" s="328"/>
      <c r="BG25" s="335"/>
      <c r="BH25" s="368"/>
      <c r="BI25" s="336" t="s">
        <v>231</v>
      </c>
      <c r="BJ25" s="327"/>
      <c r="BK25" s="13" t="s">
        <v>162</v>
      </c>
      <c r="BL25" s="14">
        <v>15.66</v>
      </c>
    </row>
    <row r="26" spans="2:64" ht="54" customHeight="1" x14ac:dyDescent="0.4">
      <c r="B26" s="372"/>
      <c r="C26" s="372"/>
      <c r="D26" s="372"/>
      <c r="E26" s="372"/>
      <c r="F26" s="372"/>
      <c r="G26" s="372"/>
      <c r="J26" s="323"/>
      <c r="K26" s="321"/>
      <c r="L26" s="328" t="s">
        <v>127</v>
      </c>
      <c r="M26" s="373" t="s">
        <v>218</v>
      </c>
      <c r="N26" s="373"/>
      <c r="O26" s="18" t="s">
        <v>219</v>
      </c>
      <c r="P26" s="19">
        <v>19.91</v>
      </c>
      <c r="S26" s="36"/>
      <c r="T26" s="16"/>
      <c r="W26" s="10"/>
      <c r="X26" s="10"/>
      <c r="AP26" s="335"/>
      <c r="AQ26" s="335"/>
      <c r="AR26" s="335"/>
      <c r="AS26" s="335"/>
      <c r="AT26" s="32" t="s">
        <v>195</v>
      </c>
      <c r="AU26" s="13" t="s">
        <v>183</v>
      </c>
      <c r="AV26" s="14">
        <v>550</v>
      </c>
      <c r="AX26" s="328"/>
      <c r="AY26" s="335" t="s">
        <v>244</v>
      </c>
      <c r="AZ26" s="321"/>
      <c r="BA26" s="321" t="s">
        <v>95</v>
      </c>
      <c r="BB26" s="321"/>
      <c r="BC26" s="13" t="s">
        <v>183</v>
      </c>
      <c r="BD26" s="14">
        <v>500.63</v>
      </c>
      <c r="BF26" s="328"/>
      <c r="BG26" s="363" t="s">
        <v>234</v>
      </c>
      <c r="BH26" s="333" t="s">
        <v>114</v>
      </c>
      <c r="BI26" s="333"/>
      <c r="BJ26" s="333"/>
      <c r="BK26" s="15" t="s">
        <v>235</v>
      </c>
      <c r="BL26" s="40">
        <v>2117.46</v>
      </c>
    </row>
    <row r="27" spans="2:64" ht="54" customHeight="1" x14ac:dyDescent="0.4">
      <c r="J27" s="323"/>
      <c r="K27" s="321"/>
      <c r="L27" s="328"/>
      <c r="M27" s="369" t="s">
        <v>224</v>
      </c>
      <c r="N27" s="369"/>
      <c r="O27" s="22" t="s">
        <v>225</v>
      </c>
      <c r="P27" s="23">
        <v>26.51</v>
      </c>
      <c r="S27" s="36"/>
      <c r="T27" s="16"/>
      <c r="W27" s="10"/>
      <c r="X27" s="10"/>
      <c r="AP27" s="335" t="s">
        <v>245</v>
      </c>
      <c r="AQ27" s="335"/>
      <c r="AR27" s="335"/>
      <c r="AS27" s="335"/>
      <c r="AT27" s="335"/>
      <c r="AU27" s="13" t="s">
        <v>183</v>
      </c>
      <c r="AV27" s="14">
        <v>55</v>
      </c>
      <c r="AX27" s="328"/>
      <c r="AY27" s="321"/>
      <c r="AZ27" s="321"/>
      <c r="BA27" s="335" t="s">
        <v>246</v>
      </c>
      <c r="BB27" s="321"/>
      <c r="BC27" s="13" t="s">
        <v>183</v>
      </c>
      <c r="BD27" s="14">
        <v>689.81</v>
      </c>
      <c r="BF27" s="328"/>
      <c r="BG27" s="364"/>
      <c r="BH27" s="333"/>
      <c r="BI27" s="333"/>
      <c r="BJ27" s="333"/>
      <c r="BK27" s="15" t="s">
        <v>223</v>
      </c>
      <c r="BL27" s="40">
        <v>516.96</v>
      </c>
    </row>
    <row r="28" spans="2:64" ht="54" customHeight="1" x14ac:dyDescent="0.4">
      <c r="J28" s="324"/>
      <c r="K28" s="321"/>
      <c r="L28" s="328"/>
      <c r="M28" s="370" t="s">
        <v>226</v>
      </c>
      <c r="N28" s="370"/>
      <c r="O28" s="26" t="s">
        <v>227</v>
      </c>
      <c r="P28" s="27">
        <v>30.6</v>
      </c>
      <c r="S28" s="36"/>
      <c r="T28" s="16"/>
      <c r="W28" s="10"/>
      <c r="X28" s="10"/>
      <c r="AP28" s="335" t="s">
        <v>247</v>
      </c>
      <c r="AQ28" s="335"/>
      <c r="AR28" s="335"/>
      <c r="AS28" s="335"/>
      <c r="AT28" s="32" t="s">
        <v>230</v>
      </c>
      <c r="AU28" s="13" t="s">
        <v>183</v>
      </c>
      <c r="AV28" s="14">
        <v>11</v>
      </c>
      <c r="AX28" s="328"/>
      <c r="AY28" s="321"/>
      <c r="AZ28" s="321"/>
      <c r="BA28" s="321" t="s">
        <v>243</v>
      </c>
      <c r="BB28" s="321"/>
      <c r="BC28" s="13" t="s">
        <v>183</v>
      </c>
      <c r="BD28" s="14">
        <v>324.67</v>
      </c>
      <c r="BF28" s="328"/>
      <c r="BG28" s="365"/>
      <c r="BH28" s="333" t="s">
        <v>127</v>
      </c>
      <c r="BI28" s="333"/>
      <c r="BJ28" s="333"/>
      <c r="BK28" s="13" t="s">
        <v>143</v>
      </c>
      <c r="BL28" s="40">
        <v>15.62</v>
      </c>
    </row>
    <row r="29" spans="2:64" ht="54" customHeight="1" x14ac:dyDescent="0.4">
      <c r="J29" s="39"/>
      <c r="R29" s="39"/>
      <c r="S29" s="36"/>
      <c r="T29" s="16"/>
      <c r="W29" s="10"/>
      <c r="X29" s="10"/>
      <c r="AP29" s="335"/>
      <c r="AQ29" s="335"/>
      <c r="AR29" s="335"/>
      <c r="AS29" s="335"/>
      <c r="AT29" s="32" t="s">
        <v>233</v>
      </c>
      <c r="AU29" s="13" t="s">
        <v>183</v>
      </c>
      <c r="AV29" s="14">
        <v>8.8000000000000007</v>
      </c>
      <c r="AX29" s="328"/>
      <c r="AY29" s="335" t="s">
        <v>248</v>
      </c>
      <c r="AZ29" s="335"/>
      <c r="BA29" s="335"/>
      <c r="BB29" s="335"/>
      <c r="BC29" s="13" t="s">
        <v>249</v>
      </c>
      <c r="BD29" s="14">
        <v>616</v>
      </c>
    </row>
    <row r="30" spans="2:64" ht="44.25" customHeight="1" x14ac:dyDescent="0.4">
      <c r="R30" s="39"/>
    </row>
    <row r="31" spans="2:64" ht="45.75" customHeight="1" x14ac:dyDescent="0.4">
      <c r="R31" s="39"/>
    </row>
    <row r="32" spans="2:64" ht="45.75" customHeight="1" x14ac:dyDescent="0.4">
      <c r="R32" s="39"/>
    </row>
    <row r="33" spans="10:64" ht="45.75" customHeight="1" x14ac:dyDescent="0.4">
      <c r="R33" s="39"/>
    </row>
    <row r="34" spans="10:64" ht="45.75" customHeight="1" x14ac:dyDescent="0.4">
      <c r="K34" s="36"/>
      <c r="L34" s="16"/>
      <c r="O34" s="10"/>
      <c r="P34" s="10"/>
      <c r="R34" s="39"/>
      <c r="Z34" s="37"/>
      <c r="AA34" s="36"/>
      <c r="AB34" s="16"/>
      <c r="AD34" s="10"/>
      <c r="AE34" s="10"/>
      <c r="AF34" s="10"/>
      <c r="AO34" s="10"/>
      <c r="AQ34" s="36"/>
      <c r="AR34" s="16"/>
      <c r="AS34" s="16"/>
      <c r="AU34" s="10"/>
      <c r="AV34" s="10"/>
      <c r="AW34" s="10"/>
      <c r="AY34" s="36"/>
      <c r="AZ34" s="16"/>
      <c r="BC34" s="37"/>
      <c r="BD34" s="10"/>
    </row>
    <row r="35" spans="10:64" ht="45.75" customHeight="1" x14ac:dyDescent="0.4">
      <c r="K35" s="36"/>
      <c r="L35" s="16"/>
      <c r="O35" s="10"/>
      <c r="P35" s="10"/>
      <c r="R35" s="39"/>
      <c r="Z35" s="37"/>
      <c r="AA35" s="36"/>
      <c r="AB35" s="16"/>
      <c r="AD35" s="10"/>
      <c r="AE35" s="10"/>
      <c r="AF35" s="10"/>
      <c r="AI35" s="36"/>
      <c r="AJ35" s="16"/>
      <c r="AK35" s="16"/>
      <c r="AM35" s="10"/>
      <c r="AN35" s="10"/>
      <c r="AO35" s="10"/>
      <c r="AQ35" s="36"/>
      <c r="AR35" s="16"/>
      <c r="AS35" s="16"/>
      <c r="AU35" s="10"/>
      <c r="AV35" s="10"/>
      <c r="AW35" s="10"/>
      <c r="AY35" s="36"/>
      <c r="AZ35" s="16"/>
      <c r="BC35" s="37"/>
      <c r="BD35" s="10"/>
      <c r="BG35" s="36"/>
      <c r="BH35" s="16"/>
      <c r="BK35" s="10"/>
      <c r="BL35" s="10"/>
    </row>
    <row r="36" spans="10:64" ht="45.75" customHeight="1" x14ac:dyDescent="0.4">
      <c r="K36" s="36"/>
      <c r="L36" s="16"/>
      <c r="O36" s="10"/>
      <c r="P36" s="10"/>
      <c r="R36" s="39"/>
      <c r="Z36" s="37"/>
      <c r="AA36" s="36"/>
      <c r="AB36" s="16"/>
      <c r="AD36" s="10"/>
      <c r="AE36" s="10"/>
      <c r="AF36" s="10"/>
      <c r="AI36" s="36"/>
      <c r="AJ36" s="16"/>
      <c r="AK36" s="16"/>
      <c r="AM36" s="10"/>
      <c r="AN36" s="10"/>
      <c r="AO36" s="10"/>
      <c r="AQ36" s="36"/>
      <c r="AR36" s="16"/>
      <c r="AS36" s="16"/>
      <c r="AU36" s="10"/>
      <c r="AV36" s="10"/>
      <c r="AW36" s="10"/>
      <c r="AY36" s="36"/>
      <c r="AZ36" s="16"/>
      <c r="BC36" s="37"/>
      <c r="BD36" s="10"/>
      <c r="BG36" s="36"/>
      <c r="BH36" s="16"/>
      <c r="BK36" s="10"/>
      <c r="BL36" s="10"/>
    </row>
    <row r="37" spans="10:64" ht="45.75" customHeight="1" x14ac:dyDescent="0.4">
      <c r="K37" s="36"/>
      <c r="L37" s="16"/>
      <c r="O37" s="10"/>
      <c r="P37" s="10"/>
      <c r="R37" s="39"/>
      <c r="Z37" s="37"/>
      <c r="AA37" s="36"/>
      <c r="AB37" s="16"/>
      <c r="AD37" s="10"/>
      <c r="AE37" s="10"/>
      <c r="AF37" s="10"/>
      <c r="AI37" s="36"/>
      <c r="AJ37" s="16"/>
      <c r="AK37" s="16"/>
      <c r="AM37" s="10"/>
      <c r="AN37" s="10"/>
      <c r="AO37" s="10"/>
      <c r="AQ37" s="36"/>
      <c r="AR37" s="16"/>
      <c r="AS37" s="16"/>
      <c r="AU37" s="10"/>
      <c r="AV37" s="10"/>
      <c r="AW37" s="10"/>
      <c r="AY37" s="36"/>
      <c r="AZ37" s="16"/>
      <c r="BC37" s="37"/>
      <c r="BD37" s="10"/>
      <c r="BG37" s="36"/>
      <c r="BH37" s="16"/>
      <c r="BK37" s="10"/>
      <c r="BL37" s="10"/>
    </row>
    <row r="38" spans="10:64" ht="44.25" customHeight="1" x14ac:dyDescent="0.4">
      <c r="K38" s="36"/>
      <c r="L38" s="16"/>
      <c r="O38" s="10"/>
      <c r="P38" s="10"/>
      <c r="R38" s="39"/>
      <c r="Z38" s="37"/>
      <c r="AA38" s="36"/>
      <c r="AB38" s="16"/>
      <c r="AD38" s="10"/>
      <c r="AE38" s="10"/>
      <c r="AF38" s="10"/>
      <c r="AI38" s="36"/>
      <c r="AJ38" s="16"/>
      <c r="AK38" s="16"/>
      <c r="AM38" s="10"/>
      <c r="AN38" s="10"/>
      <c r="AO38" s="10"/>
      <c r="AQ38" s="36"/>
      <c r="AR38" s="16"/>
      <c r="AS38" s="16"/>
      <c r="AU38" s="10"/>
      <c r="AV38" s="10"/>
      <c r="AW38" s="10"/>
      <c r="AY38" s="36"/>
      <c r="AZ38" s="16"/>
      <c r="BC38" s="37"/>
      <c r="BD38" s="10"/>
      <c r="BG38" s="36"/>
      <c r="BH38" s="16"/>
      <c r="BK38" s="10"/>
      <c r="BL38" s="10"/>
    </row>
    <row r="39" spans="10:64" ht="44.25" customHeight="1" x14ac:dyDescent="0.4">
      <c r="K39" s="36"/>
      <c r="L39" s="16"/>
      <c r="O39" s="10"/>
      <c r="P39" s="10"/>
      <c r="R39" s="39"/>
      <c r="Z39" s="37"/>
      <c r="AA39" s="36"/>
      <c r="AB39" s="16"/>
      <c r="AD39" s="10"/>
      <c r="AE39" s="10"/>
      <c r="AF39" s="10"/>
      <c r="AI39" s="36"/>
      <c r="AJ39" s="16"/>
      <c r="AK39" s="16"/>
      <c r="AM39" s="10"/>
      <c r="AN39" s="10"/>
      <c r="AO39" s="10"/>
      <c r="AQ39" s="36"/>
      <c r="AR39" s="16"/>
      <c r="AS39" s="16"/>
      <c r="AU39" s="10"/>
      <c r="AV39" s="10"/>
      <c r="AW39" s="10"/>
      <c r="AY39" s="36"/>
      <c r="AZ39" s="16"/>
      <c r="BC39" s="37"/>
      <c r="BD39" s="10"/>
      <c r="BG39" s="36"/>
      <c r="BH39" s="16"/>
      <c r="BK39" s="10"/>
      <c r="BL39" s="10"/>
    </row>
    <row r="40" spans="10:64" ht="44.25" customHeight="1" x14ac:dyDescent="0.4">
      <c r="J40" s="39"/>
      <c r="R40" s="39"/>
      <c r="AI40" s="36"/>
      <c r="AJ40" s="16"/>
      <c r="AK40" s="16"/>
      <c r="AM40" s="10"/>
      <c r="AN40" s="10"/>
      <c r="BG40" s="36"/>
      <c r="BH40" s="16"/>
      <c r="BK40" s="10"/>
      <c r="BL40" s="10"/>
    </row>
    <row r="41" spans="10:64" ht="44.25" customHeight="1" x14ac:dyDescent="0.4">
      <c r="J41" s="39"/>
      <c r="R41" s="39"/>
    </row>
    <row r="42" spans="10:64" ht="44.25" customHeight="1" x14ac:dyDescent="0.4">
      <c r="J42" s="39"/>
      <c r="R42" s="39"/>
    </row>
    <row r="43" spans="10:64" ht="44.25" customHeight="1" x14ac:dyDescent="0.4">
      <c r="J43" s="39"/>
      <c r="R43" s="39"/>
    </row>
    <row r="44" spans="10:64" ht="44.25" customHeight="1" x14ac:dyDescent="0.4">
      <c r="J44" s="39"/>
      <c r="R44" s="39"/>
    </row>
    <row r="45" spans="10:64" ht="44.25" customHeight="1" x14ac:dyDescent="0.4">
      <c r="J45" s="39"/>
      <c r="R45" s="39"/>
    </row>
    <row r="46" spans="10:64" ht="44.25" customHeight="1" x14ac:dyDescent="0.4">
      <c r="J46" s="39"/>
      <c r="R46" s="39"/>
    </row>
    <row r="47" spans="10:64" ht="36" customHeight="1" x14ac:dyDescent="0.4">
      <c r="J47" s="39"/>
      <c r="R47" s="39"/>
    </row>
    <row r="48" spans="10:64" ht="44.25" customHeight="1" x14ac:dyDescent="0.4">
      <c r="J48" s="39"/>
      <c r="R48" s="39"/>
    </row>
    <row r="49" spans="10:18" ht="44.25" customHeight="1" x14ac:dyDescent="0.4">
      <c r="J49" s="39"/>
      <c r="R49" s="39"/>
    </row>
    <row r="50" spans="10:18" ht="44.25" customHeight="1" x14ac:dyDescent="0.4">
      <c r="J50" s="39"/>
      <c r="R50" s="39"/>
    </row>
    <row r="51" spans="10:18" ht="44.25" customHeight="1" x14ac:dyDescent="0.4">
      <c r="J51" s="39"/>
      <c r="R51" s="39"/>
    </row>
    <row r="52" spans="10:18" ht="44.25" customHeight="1" x14ac:dyDescent="0.4">
      <c r="J52" s="39"/>
      <c r="R52" s="39"/>
    </row>
    <row r="53" spans="10:18" ht="44.25" customHeight="1" x14ac:dyDescent="0.4">
      <c r="J53" s="39"/>
      <c r="R53" s="39"/>
    </row>
    <row r="54" spans="10:18" ht="44.25" customHeight="1" x14ac:dyDescent="0.4">
      <c r="J54" s="39"/>
      <c r="R54" s="39"/>
    </row>
    <row r="55" spans="10:18" ht="44.25" customHeight="1" x14ac:dyDescent="0.4">
      <c r="J55" s="39"/>
      <c r="R55" s="39"/>
    </row>
    <row r="56" spans="10:18" ht="44.25" customHeight="1" x14ac:dyDescent="0.4">
      <c r="J56" s="39"/>
      <c r="R56" s="39"/>
    </row>
    <row r="57" spans="10:18" ht="44.25" customHeight="1" x14ac:dyDescent="0.4">
      <c r="J57" s="39"/>
      <c r="R57" s="39"/>
    </row>
    <row r="58" spans="10:18" ht="44.25" customHeight="1" x14ac:dyDescent="0.4">
      <c r="J58" s="39"/>
      <c r="R58" s="39"/>
    </row>
    <row r="59" spans="10:18" ht="44.25" customHeight="1" x14ac:dyDescent="0.4">
      <c r="J59" s="39"/>
      <c r="R59" s="39"/>
    </row>
    <row r="60" spans="10:18" ht="44.25" customHeight="1" x14ac:dyDescent="0.4">
      <c r="J60" s="39"/>
      <c r="R60" s="39"/>
    </row>
    <row r="61" spans="10:18" ht="44.25" customHeight="1" x14ac:dyDescent="0.4">
      <c r="J61" s="39"/>
      <c r="R61" s="39"/>
    </row>
    <row r="62" spans="10:18" ht="44.25" customHeight="1" x14ac:dyDescent="0.4">
      <c r="J62" s="39"/>
      <c r="R62" s="39"/>
    </row>
    <row r="63" spans="10:18" ht="44.25" customHeight="1" x14ac:dyDescent="0.4">
      <c r="J63" s="39"/>
      <c r="R63" s="39"/>
    </row>
    <row r="64" spans="10:18" ht="44.25" customHeight="1" x14ac:dyDescent="0.4">
      <c r="J64" s="39"/>
      <c r="R64" s="39"/>
    </row>
    <row r="65" spans="10:18" ht="44.25" customHeight="1" x14ac:dyDescent="0.4">
      <c r="J65" s="39"/>
      <c r="R65" s="39"/>
    </row>
    <row r="66" spans="10:18" ht="44.25" customHeight="1" x14ac:dyDescent="0.4">
      <c r="J66" s="39"/>
      <c r="R66" s="39"/>
    </row>
    <row r="67" spans="10:18" ht="44.25" customHeight="1" x14ac:dyDescent="0.4">
      <c r="J67" s="39"/>
      <c r="R67" s="39"/>
    </row>
    <row r="68" spans="10:18" ht="44.25" customHeight="1" x14ac:dyDescent="0.4">
      <c r="J68" s="39"/>
      <c r="R68" s="39"/>
    </row>
    <row r="69" spans="10:18" ht="62.25" customHeight="1" x14ac:dyDescent="0.4">
      <c r="J69" s="39"/>
      <c r="R69" s="39"/>
    </row>
    <row r="70" spans="10:18" ht="44.25" customHeight="1" x14ac:dyDescent="0.4">
      <c r="J70" s="39"/>
      <c r="R70" s="39"/>
    </row>
    <row r="71" spans="10:18" x14ac:dyDescent="0.4">
      <c r="J71" s="39"/>
      <c r="R71" s="39"/>
    </row>
    <row r="72" spans="10:18" ht="37.5" customHeight="1" x14ac:dyDescent="0.4">
      <c r="J72" s="39"/>
      <c r="R72" s="39"/>
    </row>
    <row r="73" spans="10:18" ht="59.25" customHeight="1" x14ac:dyDescent="0.4">
      <c r="J73" s="39"/>
      <c r="R73" s="39"/>
    </row>
    <row r="74" spans="10:18" ht="44.25" customHeight="1" x14ac:dyDescent="0.4">
      <c r="J74" s="39"/>
      <c r="R74" s="39"/>
    </row>
    <row r="75" spans="10:18" ht="44.25" customHeight="1" x14ac:dyDescent="0.4">
      <c r="J75" s="39"/>
      <c r="R75" s="39"/>
    </row>
    <row r="76" spans="10:18" ht="44.25" customHeight="1" x14ac:dyDescent="0.4">
      <c r="J76" s="39"/>
      <c r="R76" s="39"/>
    </row>
    <row r="77" spans="10:18" ht="44.25" customHeight="1" x14ac:dyDescent="0.4">
      <c r="J77" s="39"/>
      <c r="R77" s="39"/>
    </row>
    <row r="78" spans="10:18" ht="44.25" customHeight="1" x14ac:dyDescent="0.4">
      <c r="J78" s="39"/>
      <c r="R78" s="39"/>
    </row>
    <row r="79" spans="10:18" ht="44.25" customHeight="1" x14ac:dyDescent="0.4">
      <c r="J79" s="39"/>
      <c r="R79" s="39"/>
    </row>
    <row r="80" spans="10:18" ht="44.25" customHeight="1" x14ac:dyDescent="0.4">
      <c r="J80" s="39"/>
    </row>
    <row r="81" spans="10:10" ht="44.25" customHeight="1" x14ac:dyDescent="0.4">
      <c r="J81" s="39"/>
    </row>
    <row r="82" spans="10:10" ht="44.25" customHeight="1" x14ac:dyDescent="0.4">
      <c r="J82" s="39"/>
    </row>
    <row r="83" spans="10:10" ht="44.25" customHeight="1" x14ac:dyDescent="0.4">
      <c r="J83" s="39"/>
    </row>
    <row r="84" spans="10:10" ht="44.25" customHeight="1" x14ac:dyDescent="0.4">
      <c r="J84" s="39"/>
    </row>
    <row r="85" spans="10:10" ht="44.25" customHeight="1" x14ac:dyDescent="0.4">
      <c r="J85" s="39"/>
    </row>
    <row r="86" spans="10:10" ht="44.25" customHeight="1" x14ac:dyDescent="0.4">
      <c r="J86" s="39"/>
    </row>
    <row r="87" spans="10:10" ht="44.25" customHeight="1" x14ac:dyDescent="0.4">
      <c r="J87" s="39"/>
    </row>
    <row r="88" spans="10:10" ht="44.25" customHeight="1" x14ac:dyDescent="0.4">
      <c r="J88" s="39"/>
    </row>
    <row r="89" spans="10:10" ht="44.25" customHeight="1" x14ac:dyDescent="0.4">
      <c r="J89" s="39"/>
    </row>
    <row r="90" spans="10:10" ht="44.25" customHeight="1" x14ac:dyDescent="0.4">
      <c r="J90" s="39"/>
    </row>
  </sheetData>
  <mergeCells count="186">
    <mergeCell ref="BA28:BB28"/>
    <mergeCell ref="BH28:BJ28"/>
    <mergeCell ref="AX20:BC20"/>
    <mergeCell ref="BI20:BJ20"/>
    <mergeCell ref="L21:L23"/>
    <mergeCell ref="AY29:BB29"/>
    <mergeCell ref="M26:N26"/>
    <mergeCell ref="AY26:AZ28"/>
    <mergeCell ref="BA26:BB26"/>
    <mergeCell ref="BG26:BG28"/>
    <mergeCell ref="BH26:BJ27"/>
    <mergeCell ref="M27:N27"/>
    <mergeCell ref="AP27:AT27"/>
    <mergeCell ref="BA27:BB27"/>
    <mergeCell ref="M28:N28"/>
    <mergeCell ref="AP28:AS29"/>
    <mergeCell ref="L14:N20"/>
    <mergeCell ref="T18:T20"/>
    <mergeCell ref="BI23:BI24"/>
    <mergeCell ref="L24:N24"/>
    <mergeCell ref="BG16:BG17"/>
    <mergeCell ref="BH16:BJ16"/>
    <mergeCell ref="U17:W17"/>
    <mergeCell ref="AP24:AU24"/>
    <mergeCell ref="B25:G26"/>
    <mergeCell ref="K25:K28"/>
    <mergeCell ref="L25:N25"/>
    <mergeCell ref="AP25:AS26"/>
    <mergeCell ref="BA25:BB25"/>
    <mergeCell ref="BI25:BJ25"/>
    <mergeCell ref="L26:L28"/>
    <mergeCell ref="BG21:BG25"/>
    <mergeCell ref="BH21:BJ22"/>
    <mergeCell ref="M22:N22"/>
    <mergeCell ref="T22:V22"/>
    <mergeCell ref="AB22:AD22"/>
    <mergeCell ref="AS22:AT22"/>
    <mergeCell ref="M23:N23"/>
    <mergeCell ref="T23:V23"/>
    <mergeCell ref="BA23:BA24"/>
    <mergeCell ref="T21:V21"/>
    <mergeCell ref="AB21:AD21"/>
    <mergeCell ref="AX21:AX29"/>
    <mergeCell ref="AY21:AZ25"/>
    <mergeCell ref="BA21:BA22"/>
    <mergeCell ref="BH23:BH25"/>
    <mergeCell ref="K14:K24"/>
    <mergeCell ref="BG18:BG20"/>
    <mergeCell ref="BH18:BJ18"/>
    <mergeCell ref="U19:W19"/>
    <mergeCell ref="AB19:AD19"/>
    <mergeCell ref="AK19:AL19"/>
    <mergeCell ref="AR19:AR22"/>
    <mergeCell ref="AS19:AS21"/>
    <mergeCell ref="BH19:BH20"/>
    <mergeCell ref="BI19:BJ19"/>
    <mergeCell ref="U20:W20"/>
    <mergeCell ref="BH17:BJ17"/>
    <mergeCell ref="U18:W18"/>
    <mergeCell ref="AC18:AD18"/>
    <mergeCell ref="AK18:AL18"/>
    <mergeCell ref="BA18:BB18"/>
    <mergeCell ref="K12:K13"/>
    <mergeCell ref="L12:N12"/>
    <mergeCell ref="T12:T17"/>
    <mergeCell ref="U12:W12"/>
    <mergeCell ref="AA12:AA22"/>
    <mergeCell ref="AB12:AD14"/>
    <mergeCell ref="AZ9:AZ12"/>
    <mergeCell ref="BA9:BA11"/>
    <mergeCell ref="BH9:BH11"/>
    <mergeCell ref="L9:L11"/>
    <mergeCell ref="L13:N13"/>
    <mergeCell ref="U13:W13"/>
    <mergeCell ref="AZ13:BB13"/>
    <mergeCell ref="BH13:BJ13"/>
    <mergeCell ref="AZ14:BB14"/>
    <mergeCell ref="S11:S20"/>
    <mergeCell ref="T11:V11"/>
    <mergeCell ref="M21:N21"/>
    <mergeCell ref="S21:S23"/>
    <mergeCell ref="BG14:BG15"/>
    <mergeCell ref="BH14:BJ14"/>
    <mergeCell ref="U15:W15"/>
    <mergeCell ref="AB15:AB18"/>
    <mergeCell ref="AC15:AC17"/>
    <mergeCell ref="M11:O11"/>
    <mergeCell ref="BG8:BG11"/>
    <mergeCell ref="BI8:BJ8"/>
    <mergeCell ref="M9:O9"/>
    <mergeCell ref="S9:S10"/>
    <mergeCell ref="T9:V9"/>
    <mergeCell ref="AB9:AD9"/>
    <mergeCell ref="AJ9:AL9"/>
    <mergeCell ref="AQ9:AQ15"/>
    <mergeCell ref="AR9:AT11"/>
    <mergeCell ref="AS15:AT15"/>
    <mergeCell ref="AZ15:AZ18"/>
    <mergeCell ref="BA15:BA17"/>
    <mergeCell ref="BH15:BJ15"/>
    <mergeCell ref="U16:W16"/>
    <mergeCell ref="U14:W14"/>
    <mergeCell ref="AI14:AI19"/>
    <mergeCell ref="AJ17:AJ19"/>
    <mergeCell ref="AK17:AL17"/>
    <mergeCell ref="AJ14:AL16"/>
    <mergeCell ref="AY14:AY18"/>
    <mergeCell ref="AQ16:AQ22"/>
    <mergeCell ref="AR16:AT18"/>
    <mergeCell ref="AB20:AD20"/>
    <mergeCell ref="AR12:AR15"/>
    <mergeCell ref="AS12:AS14"/>
    <mergeCell ref="AB2:AD4"/>
    <mergeCell ref="AH2:AH19"/>
    <mergeCell ref="AI2:AI13"/>
    <mergeCell ref="AJ2:AL4"/>
    <mergeCell ref="AK7:AL7"/>
    <mergeCell ref="AK8:AL8"/>
    <mergeCell ref="AJ12:AK13"/>
    <mergeCell ref="AB11:AD11"/>
    <mergeCell ref="AJ11:AL11"/>
    <mergeCell ref="BI9:BJ9"/>
    <mergeCell ref="AJ10:AL10"/>
    <mergeCell ref="BI10:BI11"/>
    <mergeCell ref="B5:G9"/>
    <mergeCell ref="M5:O5"/>
    <mergeCell ref="U5:W5"/>
    <mergeCell ref="AB5:AB8"/>
    <mergeCell ref="AC5:AC7"/>
    <mergeCell ref="AJ5:AJ8"/>
    <mergeCell ref="M8:O8"/>
    <mergeCell ref="T8:V8"/>
    <mergeCell ref="AC8:AD8"/>
    <mergeCell ref="M6:O6"/>
    <mergeCell ref="U6:W6"/>
    <mergeCell ref="M7:O7"/>
    <mergeCell ref="S7:S8"/>
    <mergeCell ref="T7:V7"/>
    <mergeCell ref="M3:O3"/>
    <mergeCell ref="U3:W3"/>
    <mergeCell ref="BH3:BH4"/>
    <mergeCell ref="M10:O10"/>
    <mergeCell ref="T10:V10"/>
    <mergeCell ref="AB10:AD10"/>
    <mergeCell ref="BI4:BJ4"/>
    <mergeCell ref="AK5:AK6"/>
    <mergeCell ref="AR2:AT4"/>
    <mergeCell ref="AX2:AX18"/>
    <mergeCell ref="AY2:AY13"/>
    <mergeCell ref="AZ2:BB8"/>
    <mergeCell ref="BF2:BF28"/>
    <mergeCell ref="BG2:BG4"/>
    <mergeCell ref="AR5:AR8"/>
    <mergeCell ref="AS5:AS7"/>
    <mergeCell ref="BG5:BG7"/>
    <mergeCell ref="AS8:AT8"/>
    <mergeCell ref="BH5:BJ5"/>
    <mergeCell ref="BH6:BH7"/>
    <mergeCell ref="BI6:BJ6"/>
    <mergeCell ref="BI7:BJ7"/>
    <mergeCell ref="AP2:AP22"/>
    <mergeCell ref="AQ2:AQ8"/>
    <mergeCell ref="BI3:BJ3"/>
    <mergeCell ref="M4:O4"/>
    <mergeCell ref="U4:W4"/>
    <mergeCell ref="BA12:BB12"/>
    <mergeCell ref="BG12:BG13"/>
    <mergeCell ref="BH12:BJ12"/>
    <mergeCell ref="BF1:BK1"/>
    <mergeCell ref="J2:J28"/>
    <mergeCell ref="K2:K11"/>
    <mergeCell ref="L2:N2"/>
    <mergeCell ref="R2:R23"/>
    <mergeCell ref="S2:S6"/>
    <mergeCell ref="T2:T6"/>
    <mergeCell ref="U2:W2"/>
    <mergeCell ref="Z2:Z22"/>
    <mergeCell ref="AA2:AA11"/>
    <mergeCell ref="J1:O1"/>
    <mergeCell ref="R1:W1"/>
    <mergeCell ref="Z1:AE1"/>
    <mergeCell ref="AH1:AM1"/>
    <mergeCell ref="AP1:AU1"/>
    <mergeCell ref="AX1:BC1"/>
    <mergeCell ref="BH2:BJ2"/>
    <mergeCell ref="L3:L8"/>
  </mergeCells>
  <phoneticPr fontId="4"/>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9752-E703-48B5-88BF-3A3F6136B36E}">
  <sheetPr>
    <tabColor theme="4"/>
  </sheetPr>
  <dimension ref="B2:BZ91"/>
  <sheetViews>
    <sheetView showGridLines="0" topLeftCell="K6" zoomScale="55" zoomScaleNormal="55" zoomScaleSheetLayoutView="55" zoomScalePageLayoutView="40" workbookViewId="0">
      <selection activeCell="Q19" sqref="O19:Q24"/>
    </sheetView>
  </sheetViews>
  <sheetFormatPr defaultColWidth="9" defaultRowHeight="25.5" x14ac:dyDescent="0.4"/>
  <cols>
    <col min="1" max="8" width="18.625" style="10" customWidth="1"/>
    <col min="9" max="9" width="3.125" style="10" customWidth="1"/>
    <col min="10" max="10" width="6.75" style="10" bestFit="1" customWidth="1"/>
    <col min="11" max="11" width="25" style="10" customWidth="1"/>
    <col min="12" max="12" width="6.75" style="10" customWidth="1"/>
    <col min="13" max="13" width="15.125" style="10" customWidth="1"/>
    <col min="14" max="14" width="5.25" style="10" customWidth="1"/>
    <col min="15" max="15" width="71.625" style="36" customWidth="1"/>
    <col min="16" max="16" width="16.125" style="36" customWidth="1"/>
    <col min="17" max="17" width="16.125" style="16" customWidth="1"/>
    <col min="18" max="18" width="16.125" style="44" customWidth="1"/>
    <col min="19" max="19" width="3.125" style="10" customWidth="1"/>
    <col min="20" max="20" width="6.75" style="10" bestFit="1" customWidth="1"/>
    <col min="21" max="21" width="25" style="10" customWidth="1"/>
    <col min="22" max="22" width="6.75" style="10" customWidth="1"/>
    <col min="23" max="23" width="15.125" style="10" customWidth="1"/>
    <col min="24" max="24" width="5.25" style="10" customWidth="1"/>
    <col min="25" max="25" width="71.625" style="36" customWidth="1"/>
    <col min="26" max="26" width="16" style="36" customWidth="1"/>
    <col min="27" max="27" width="16" style="16" customWidth="1"/>
    <col min="28" max="28" width="16" style="44" customWidth="1"/>
    <col min="29" max="29" width="3.125" style="10" customWidth="1"/>
    <col min="30" max="30" width="6.75" style="10" bestFit="1" customWidth="1"/>
    <col min="31" max="31" width="25" style="10" customWidth="1"/>
    <col min="32" max="32" width="6.75" style="10" customWidth="1"/>
    <col min="33" max="33" width="27.5" style="10" customWidth="1"/>
    <col min="34" max="34" width="8.125" style="37" customWidth="1"/>
    <col min="35" max="35" width="57.625" style="36" customWidth="1"/>
    <col min="36" max="36" width="16" style="36" customWidth="1"/>
    <col min="37" max="37" width="16" style="16" customWidth="1"/>
    <col min="38" max="38" width="16" style="44" customWidth="1"/>
    <col min="39" max="39" width="3.125" style="10" customWidth="1"/>
    <col min="40" max="40" width="6.75" style="10" bestFit="1" customWidth="1"/>
    <col min="41" max="41" width="25" style="10" customWidth="1"/>
    <col min="42" max="42" width="6.75" style="10" bestFit="1" customWidth="1"/>
    <col min="43" max="43" width="27.5" style="10" customWidth="1"/>
    <col min="44" max="44" width="8.25" style="10" customWidth="1"/>
    <col min="45" max="45" width="56.5" style="36" customWidth="1"/>
    <col min="46" max="46" width="16" style="36" customWidth="1"/>
    <col min="47" max="47" width="16" style="16" customWidth="1"/>
    <col min="48" max="48" width="16" style="44" customWidth="1"/>
    <col min="49" max="49" width="3.125" style="16" customWidth="1"/>
    <col min="50" max="50" width="6.75" style="10" customWidth="1"/>
    <col min="51" max="51" width="25" style="10" customWidth="1"/>
    <col min="52" max="52" width="6.75" style="10" bestFit="1" customWidth="1"/>
    <col min="53" max="53" width="32.5" style="10" customWidth="1"/>
    <col min="54" max="54" width="8.25" style="10" customWidth="1"/>
    <col min="55" max="55" width="52.75" style="36" customWidth="1"/>
    <col min="56" max="56" width="16" style="45" customWidth="1"/>
    <col min="57" max="58" width="16" style="16" customWidth="1"/>
    <col min="59" max="59" width="3.125" style="16" customWidth="1"/>
    <col min="60" max="60" width="6.75" style="10" customWidth="1"/>
    <col min="61" max="61" width="25" style="10" customWidth="1"/>
    <col min="62" max="62" width="6.75" style="10" bestFit="1" customWidth="1"/>
    <col min="63" max="63" width="32.625" style="10" customWidth="1"/>
    <col min="64" max="64" width="8.25" style="10" customWidth="1"/>
    <col min="65" max="65" width="57.625" style="36" customWidth="1"/>
    <col min="66" max="66" width="16.125" style="36" customWidth="1"/>
    <col min="67" max="67" width="16.125" style="16" customWidth="1"/>
    <col min="68" max="68" width="16.125" style="44" customWidth="1"/>
    <col min="69" max="69" width="3.125" style="10" customWidth="1"/>
    <col min="70" max="70" width="6.75" style="10" customWidth="1"/>
    <col min="71" max="71" width="25" style="37" customWidth="1"/>
    <col min="72" max="72" width="6.75" style="10" bestFit="1" customWidth="1"/>
    <col min="73" max="73" width="32.5" style="10" customWidth="1"/>
    <col min="74" max="74" width="8.125" style="10" customWidth="1"/>
    <col min="75" max="75" width="52.625" style="36" customWidth="1"/>
    <col min="76" max="76" width="16.125" style="36" customWidth="1"/>
    <col min="77" max="77" width="16.125" style="16" customWidth="1"/>
    <col min="78" max="78" width="16.125" style="44" customWidth="1"/>
    <col min="79" max="79" width="3.125" style="10" customWidth="1"/>
    <col min="80" max="16384" width="9" style="10"/>
  </cols>
  <sheetData>
    <row r="2" spans="2:78" ht="44.25" customHeight="1" x14ac:dyDescent="0.4">
      <c r="J2" s="321" t="s">
        <v>104</v>
      </c>
      <c r="K2" s="321"/>
      <c r="L2" s="321"/>
      <c r="M2" s="321"/>
      <c r="N2" s="321"/>
      <c r="O2" s="321"/>
      <c r="P2" s="11" t="s">
        <v>250</v>
      </c>
      <c r="Q2" s="11" t="s">
        <v>251</v>
      </c>
      <c r="R2" s="46" t="s">
        <v>252</v>
      </c>
      <c r="T2" s="321" t="s">
        <v>104</v>
      </c>
      <c r="U2" s="321"/>
      <c r="V2" s="321"/>
      <c r="W2" s="321"/>
      <c r="X2" s="321"/>
      <c r="Y2" s="321"/>
      <c r="Z2" s="11" t="s">
        <v>250</v>
      </c>
      <c r="AA2" s="11" t="s">
        <v>251</v>
      </c>
      <c r="AB2" s="46" t="s">
        <v>252</v>
      </c>
      <c r="AD2" s="321" t="s">
        <v>104</v>
      </c>
      <c r="AE2" s="321"/>
      <c r="AF2" s="321"/>
      <c r="AG2" s="321"/>
      <c r="AH2" s="321"/>
      <c r="AI2" s="321"/>
      <c r="AJ2" s="11" t="s">
        <v>250</v>
      </c>
      <c r="AK2" s="11" t="s">
        <v>251</v>
      </c>
      <c r="AL2" s="46" t="s">
        <v>252</v>
      </c>
      <c r="AN2" s="321" t="s">
        <v>104</v>
      </c>
      <c r="AO2" s="321"/>
      <c r="AP2" s="321"/>
      <c r="AQ2" s="321"/>
      <c r="AR2" s="321"/>
      <c r="AS2" s="321"/>
      <c r="AT2" s="11" t="s">
        <v>250</v>
      </c>
      <c r="AU2" s="11" t="s">
        <v>251</v>
      </c>
      <c r="AV2" s="46" t="s">
        <v>252</v>
      </c>
      <c r="AW2" s="12"/>
      <c r="AX2" s="321" t="s">
        <v>104</v>
      </c>
      <c r="AY2" s="321"/>
      <c r="AZ2" s="321"/>
      <c r="BA2" s="321"/>
      <c r="BB2" s="321"/>
      <c r="BC2" s="321"/>
      <c r="BD2" s="46" t="s">
        <v>250</v>
      </c>
      <c r="BE2" s="11" t="s">
        <v>251</v>
      </c>
      <c r="BF2" s="11" t="s">
        <v>252</v>
      </c>
      <c r="BG2" s="12"/>
      <c r="BH2" s="321" t="s">
        <v>104</v>
      </c>
      <c r="BI2" s="321"/>
      <c r="BJ2" s="321"/>
      <c r="BK2" s="321"/>
      <c r="BL2" s="321"/>
      <c r="BM2" s="321"/>
      <c r="BN2" s="46" t="s">
        <v>250</v>
      </c>
      <c r="BO2" s="11" t="s">
        <v>251</v>
      </c>
      <c r="BP2" s="11" t="s">
        <v>252</v>
      </c>
      <c r="BR2" s="321" t="s">
        <v>104</v>
      </c>
      <c r="BS2" s="321"/>
      <c r="BT2" s="321"/>
      <c r="BU2" s="321"/>
      <c r="BV2" s="321"/>
      <c r="BW2" s="321"/>
      <c r="BX2" s="11" t="s">
        <v>250</v>
      </c>
      <c r="BY2" s="11" t="s">
        <v>251</v>
      </c>
      <c r="BZ2" s="46" t="s">
        <v>252</v>
      </c>
    </row>
    <row r="3" spans="2:78" ht="54" customHeight="1" x14ac:dyDescent="0.4">
      <c r="J3" s="322" t="s">
        <v>106</v>
      </c>
      <c r="K3" s="321" t="s">
        <v>107</v>
      </c>
      <c r="L3" s="325" t="s">
        <v>108</v>
      </c>
      <c r="M3" s="326"/>
      <c r="N3" s="327"/>
      <c r="O3" s="13" t="s">
        <v>183</v>
      </c>
      <c r="P3" s="47">
        <v>55</v>
      </c>
      <c r="Q3" s="48">
        <v>55</v>
      </c>
      <c r="R3" s="47">
        <f>Q3-P3</f>
        <v>0</v>
      </c>
      <c r="T3" s="328" t="s">
        <v>106</v>
      </c>
      <c r="U3" s="321" t="s">
        <v>110</v>
      </c>
      <c r="V3" s="328" t="s">
        <v>111</v>
      </c>
      <c r="W3" s="329" t="s">
        <v>112</v>
      </c>
      <c r="X3" s="329"/>
      <c r="Y3" s="329"/>
      <c r="Z3" s="47">
        <v>8.23</v>
      </c>
      <c r="AA3" s="48">
        <v>10.55</v>
      </c>
      <c r="AB3" s="47">
        <f t="shared" ref="AB3:AB24" si="0">AA3-Z3</f>
        <v>2.3200000000000003</v>
      </c>
      <c r="AD3" s="328" t="s">
        <v>106</v>
      </c>
      <c r="AE3" s="330" t="s">
        <v>253</v>
      </c>
      <c r="AF3" s="352" t="s">
        <v>114</v>
      </c>
      <c r="AG3" s="353"/>
      <c r="AH3" s="354"/>
      <c r="AI3" s="15" t="s">
        <v>115</v>
      </c>
      <c r="AJ3" s="47">
        <v>1375.44</v>
      </c>
      <c r="AK3" s="49">
        <v>1375.44</v>
      </c>
      <c r="AL3" s="47">
        <f>AK3-AJ3</f>
        <v>0</v>
      </c>
      <c r="AN3" s="322" t="s">
        <v>106</v>
      </c>
      <c r="AO3" s="330" t="s">
        <v>116</v>
      </c>
      <c r="AP3" s="352" t="s">
        <v>114</v>
      </c>
      <c r="AQ3" s="353"/>
      <c r="AR3" s="354"/>
      <c r="AS3" s="15" t="s">
        <v>115</v>
      </c>
      <c r="AT3" s="47">
        <v>1375.44</v>
      </c>
      <c r="AU3" s="49">
        <v>1375.44</v>
      </c>
      <c r="AV3" s="47">
        <f t="shared" ref="AV3:AV9" si="1">AU3-AT3</f>
        <v>0</v>
      </c>
      <c r="AX3" s="328" t="s">
        <v>106</v>
      </c>
      <c r="AY3" s="335" t="s">
        <v>254</v>
      </c>
      <c r="AZ3" s="333" t="s">
        <v>114</v>
      </c>
      <c r="BA3" s="333"/>
      <c r="BB3" s="333"/>
      <c r="BC3" s="15" t="s">
        <v>115</v>
      </c>
      <c r="BD3" s="50">
        <v>1375.44</v>
      </c>
      <c r="BE3" s="51">
        <v>1375.44</v>
      </c>
      <c r="BF3" s="50">
        <f t="shared" ref="BF3:BF23" si="2">BE3-BD3</f>
        <v>0</v>
      </c>
      <c r="BH3" s="322" t="s">
        <v>106</v>
      </c>
      <c r="BI3" s="335" t="s">
        <v>255</v>
      </c>
      <c r="BJ3" s="333" t="s">
        <v>114</v>
      </c>
      <c r="BK3" s="333"/>
      <c r="BL3" s="333"/>
      <c r="BM3" s="13" t="s">
        <v>119</v>
      </c>
      <c r="BN3" s="50">
        <v>295.24</v>
      </c>
      <c r="BO3" s="51">
        <v>295.24</v>
      </c>
      <c r="BP3" s="50">
        <f t="shared" ref="BP3:BP19" si="3">BO3-BN3</f>
        <v>0</v>
      </c>
      <c r="BR3" s="328" t="s">
        <v>120</v>
      </c>
      <c r="BS3" s="335" t="s">
        <v>256</v>
      </c>
      <c r="BT3" s="333" t="s">
        <v>114</v>
      </c>
      <c r="BU3" s="333"/>
      <c r="BV3" s="333"/>
      <c r="BW3" s="13" t="s">
        <v>122</v>
      </c>
      <c r="BX3" s="47">
        <v>1333.09</v>
      </c>
      <c r="BY3" s="49">
        <v>1333.09</v>
      </c>
      <c r="BZ3" s="47">
        <f t="shared" ref="BZ3:BZ29" si="4">BY3-BX3</f>
        <v>0</v>
      </c>
    </row>
    <row r="4" spans="2:78" ht="54" customHeight="1" x14ac:dyDescent="0.4">
      <c r="J4" s="323"/>
      <c r="K4" s="321"/>
      <c r="L4" s="328" t="s">
        <v>73</v>
      </c>
      <c r="M4" s="329" t="s">
        <v>123</v>
      </c>
      <c r="N4" s="329"/>
      <c r="O4" s="329"/>
      <c r="P4" s="47">
        <v>101.53</v>
      </c>
      <c r="Q4" s="48">
        <v>169.79</v>
      </c>
      <c r="R4" s="47">
        <f t="shared" ref="R4:R29" si="5">Q4-P4</f>
        <v>68.259999999999991</v>
      </c>
      <c r="T4" s="328"/>
      <c r="U4" s="321"/>
      <c r="V4" s="328"/>
      <c r="W4" s="329" t="s">
        <v>124</v>
      </c>
      <c r="X4" s="329"/>
      <c r="Y4" s="329"/>
      <c r="Z4" s="47">
        <v>16.46</v>
      </c>
      <c r="AA4" s="48">
        <v>21.11</v>
      </c>
      <c r="AB4" s="47">
        <f t="shared" si="0"/>
        <v>4.6499999999999986</v>
      </c>
      <c r="AD4" s="328"/>
      <c r="AE4" s="331"/>
      <c r="AF4" s="355"/>
      <c r="AG4" s="356"/>
      <c r="AH4" s="357"/>
      <c r="AI4" s="15" t="s">
        <v>125</v>
      </c>
      <c r="AJ4" s="47">
        <v>2292.4</v>
      </c>
      <c r="AK4" s="49">
        <v>2292.4</v>
      </c>
      <c r="AL4" s="47">
        <f t="shared" ref="AL4:AL9" si="6">AK4-AJ4</f>
        <v>0</v>
      </c>
      <c r="AN4" s="323"/>
      <c r="AO4" s="331"/>
      <c r="AP4" s="355"/>
      <c r="AQ4" s="356"/>
      <c r="AR4" s="357"/>
      <c r="AS4" s="15" t="s">
        <v>125</v>
      </c>
      <c r="AT4" s="47">
        <v>2292.4</v>
      </c>
      <c r="AU4" s="49">
        <v>2292.4</v>
      </c>
      <c r="AV4" s="47">
        <f t="shared" si="1"/>
        <v>0</v>
      </c>
      <c r="AX4" s="328"/>
      <c r="AY4" s="335"/>
      <c r="AZ4" s="333"/>
      <c r="BA4" s="333"/>
      <c r="BB4" s="333"/>
      <c r="BC4" s="15" t="s">
        <v>125</v>
      </c>
      <c r="BD4" s="50">
        <v>2292.4</v>
      </c>
      <c r="BE4" s="51">
        <v>2292.4</v>
      </c>
      <c r="BF4" s="50">
        <f t="shared" si="2"/>
        <v>0</v>
      </c>
      <c r="BH4" s="323"/>
      <c r="BI4" s="321"/>
      <c r="BJ4" s="333"/>
      <c r="BK4" s="333"/>
      <c r="BL4" s="333"/>
      <c r="BM4" s="13" t="s">
        <v>126</v>
      </c>
      <c r="BN4" s="50">
        <v>442.86</v>
      </c>
      <c r="BO4" s="51">
        <v>442.86</v>
      </c>
      <c r="BP4" s="50">
        <f t="shared" si="3"/>
        <v>0</v>
      </c>
      <c r="BR4" s="328"/>
      <c r="BS4" s="321"/>
      <c r="BT4" s="334" t="s">
        <v>127</v>
      </c>
      <c r="BU4" s="329" t="s">
        <v>128</v>
      </c>
      <c r="BV4" s="329"/>
      <c r="BW4" s="13" t="s">
        <v>129</v>
      </c>
      <c r="BX4" s="47">
        <v>18.87</v>
      </c>
      <c r="BY4" s="49">
        <v>28.96</v>
      </c>
      <c r="BZ4" s="47">
        <f t="shared" si="4"/>
        <v>10.09</v>
      </c>
    </row>
    <row r="5" spans="2:78" ht="54" customHeight="1" x14ac:dyDescent="0.4">
      <c r="J5" s="323"/>
      <c r="K5" s="321"/>
      <c r="L5" s="328"/>
      <c r="M5" s="329" t="s">
        <v>130</v>
      </c>
      <c r="N5" s="329"/>
      <c r="O5" s="329"/>
      <c r="P5" s="47">
        <v>153.55000000000001</v>
      </c>
      <c r="Q5" s="48">
        <v>290.07</v>
      </c>
      <c r="R5" s="47">
        <f t="shared" si="5"/>
        <v>136.51999999999998</v>
      </c>
      <c r="T5" s="328"/>
      <c r="U5" s="321"/>
      <c r="V5" s="328"/>
      <c r="W5" s="329" t="s">
        <v>131</v>
      </c>
      <c r="X5" s="329"/>
      <c r="Y5" s="329"/>
      <c r="Z5" s="47">
        <v>16.46</v>
      </c>
      <c r="AA5" s="48">
        <v>21.11</v>
      </c>
      <c r="AB5" s="47">
        <f t="shared" si="0"/>
        <v>4.6499999999999986</v>
      </c>
      <c r="AD5" s="328"/>
      <c r="AE5" s="331"/>
      <c r="AF5" s="358"/>
      <c r="AG5" s="359"/>
      <c r="AH5" s="360"/>
      <c r="AI5" s="15" t="s">
        <v>132</v>
      </c>
      <c r="AJ5" s="47">
        <v>295.24</v>
      </c>
      <c r="AK5" s="49">
        <v>295.24</v>
      </c>
      <c r="AL5" s="47">
        <f t="shared" si="6"/>
        <v>0</v>
      </c>
      <c r="AN5" s="323"/>
      <c r="AO5" s="331"/>
      <c r="AP5" s="358"/>
      <c r="AQ5" s="359"/>
      <c r="AR5" s="360"/>
      <c r="AS5" s="15" t="s">
        <v>132</v>
      </c>
      <c r="AT5" s="47">
        <v>295.24</v>
      </c>
      <c r="AU5" s="49">
        <v>295.24</v>
      </c>
      <c r="AV5" s="47">
        <f t="shared" si="1"/>
        <v>0</v>
      </c>
      <c r="AX5" s="328"/>
      <c r="AY5" s="335"/>
      <c r="AZ5" s="333"/>
      <c r="BA5" s="333"/>
      <c r="BB5" s="333"/>
      <c r="BC5" s="15" t="s">
        <v>132</v>
      </c>
      <c r="BD5" s="50">
        <v>295.24</v>
      </c>
      <c r="BE5" s="51">
        <v>295.24</v>
      </c>
      <c r="BF5" s="50">
        <f t="shared" si="2"/>
        <v>0</v>
      </c>
      <c r="BH5" s="323"/>
      <c r="BI5" s="321"/>
      <c r="BJ5" s="333"/>
      <c r="BK5" s="333"/>
      <c r="BL5" s="333"/>
      <c r="BM5" s="13" t="s">
        <v>133</v>
      </c>
      <c r="BN5" s="50">
        <v>590.48</v>
      </c>
      <c r="BO5" s="51">
        <v>590.48</v>
      </c>
      <c r="BP5" s="50">
        <f t="shared" si="3"/>
        <v>0</v>
      </c>
      <c r="BR5" s="328"/>
      <c r="BS5" s="321"/>
      <c r="BT5" s="334"/>
      <c r="BU5" s="329" t="s">
        <v>134</v>
      </c>
      <c r="BV5" s="329"/>
      <c r="BW5" s="13" t="s">
        <v>129</v>
      </c>
      <c r="BX5" s="47">
        <v>17.170000000000002</v>
      </c>
      <c r="BY5" s="49">
        <v>27.26</v>
      </c>
      <c r="BZ5" s="47">
        <f t="shared" si="4"/>
        <v>10.09</v>
      </c>
    </row>
    <row r="6" spans="2:78" ht="54" customHeight="1" x14ac:dyDescent="0.4">
      <c r="B6" s="350" t="s">
        <v>257</v>
      </c>
      <c r="C6" s="350"/>
      <c r="D6" s="350"/>
      <c r="E6" s="350"/>
      <c r="F6" s="350"/>
      <c r="G6" s="350"/>
      <c r="J6" s="323"/>
      <c r="K6" s="321"/>
      <c r="L6" s="328"/>
      <c r="M6" s="329" t="s">
        <v>136</v>
      </c>
      <c r="N6" s="329"/>
      <c r="O6" s="329"/>
      <c r="P6" s="47">
        <v>257.60000000000002</v>
      </c>
      <c r="Q6" s="48">
        <v>530.64</v>
      </c>
      <c r="R6" s="47">
        <f t="shared" si="5"/>
        <v>273.03999999999996</v>
      </c>
      <c r="T6" s="328"/>
      <c r="U6" s="321"/>
      <c r="V6" s="328"/>
      <c r="W6" s="329" t="s">
        <v>137</v>
      </c>
      <c r="X6" s="329"/>
      <c r="Y6" s="329"/>
      <c r="Z6" s="47">
        <v>164.54000000000002</v>
      </c>
      <c r="AA6" s="48">
        <v>211.17999999999998</v>
      </c>
      <c r="AB6" s="47">
        <f t="shared" si="0"/>
        <v>46.639999999999958</v>
      </c>
      <c r="AD6" s="328"/>
      <c r="AE6" s="331"/>
      <c r="AF6" s="322" t="s">
        <v>127</v>
      </c>
      <c r="AG6" s="339" t="s">
        <v>138</v>
      </c>
      <c r="AH6" s="17" t="s">
        <v>139</v>
      </c>
      <c r="AI6" s="18" t="s">
        <v>140</v>
      </c>
      <c r="AJ6" s="52">
        <v>21.91</v>
      </c>
      <c r="AK6" s="53">
        <v>31.999999999999996</v>
      </c>
      <c r="AL6" s="52">
        <f t="shared" si="6"/>
        <v>10.089999999999996</v>
      </c>
      <c r="AN6" s="323"/>
      <c r="AO6" s="331"/>
      <c r="AP6" s="322" t="s">
        <v>127</v>
      </c>
      <c r="AQ6" s="339" t="s">
        <v>141</v>
      </c>
      <c r="AR6" s="15" t="s">
        <v>142</v>
      </c>
      <c r="AS6" s="13" t="s">
        <v>143</v>
      </c>
      <c r="AT6" s="47">
        <v>34.04</v>
      </c>
      <c r="AU6" s="49">
        <v>44.13</v>
      </c>
      <c r="AV6" s="47">
        <f t="shared" si="1"/>
        <v>10.090000000000003</v>
      </c>
      <c r="AX6" s="328"/>
      <c r="AY6" s="335"/>
      <c r="AZ6" s="328" t="s">
        <v>127</v>
      </c>
      <c r="BA6" s="329" t="s">
        <v>144</v>
      </c>
      <c r="BB6" s="20" t="s">
        <v>139</v>
      </c>
      <c r="BC6" s="18" t="s">
        <v>140</v>
      </c>
      <c r="BD6" s="54">
        <v>22.119999999999997</v>
      </c>
      <c r="BE6" s="55">
        <v>32.31</v>
      </c>
      <c r="BF6" s="54">
        <f t="shared" si="2"/>
        <v>10.190000000000005</v>
      </c>
      <c r="BH6" s="323"/>
      <c r="BI6" s="321"/>
      <c r="BJ6" s="333"/>
      <c r="BK6" s="333"/>
      <c r="BL6" s="333"/>
      <c r="BM6" s="13" t="s">
        <v>145</v>
      </c>
      <c r="BN6" s="50">
        <v>885.72</v>
      </c>
      <c r="BO6" s="51">
        <v>885.72</v>
      </c>
      <c r="BP6" s="50">
        <f t="shared" si="3"/>
        <v>0</v>
      </c>
      <c r="BR6" s="328"/>
      <c r="BS6" s="335" t="s">
        <v>258</v>
      </c>
      <c r="BT6" s="333" t="s">
        <v>114</v>
      </c>
      <c r="BU6" s="333"/>
      <c r="BV6" s="333"/>
      <c r="BW6" s="13" t="s">
        <v>122</v>
      </c>
      <c r="BX6" s="47">
        <v>1138.46</v>
      </c>
      <c r="BY6" s="48">
        <v>1138.46</v>
      </c>
      <c r="BZ6" s="47">
        <f t="shared" si="4"/>
        <v>0</v>
      </c>
    </row>
    <row r="7" spans="2:78" ht="54" customHeight="1" x14ac:dyDescent="0.4">
      <c r="B7" s="350"/>
      <c r="C7" s="350"/>
      <c r="D7" s="350"/>
      <c r="E7" s="350"/>
      <c r="F7" s="350"/>
      <c r="G7" s="350"/>
      <c r="J7" s="323"/>
      <c r="K7" s="321"/>
      <c r="L7" s="328"/>
      <c r="M7" s="329" t="s">
        <v>146</v>
      </c>
      <c r="N7" s="329"/>
      <c r="O7" s="329"/>
      <c r="P7" s="47">
        <v>361.65999999999997</v>
      </c>
      <c r="Q7" s="48">
        <v>771.21</v>
      </c>
      <c r="R7" s="47">
        <f t="shared" si="5"/>
        <v>409.55000000000007</v>
      </c>
      <c r="T7" s="328"/>
      <c r="U7" s="321"/>
      <c r="V7" s="328"/>
      <c r="W7" s="329" t="s">
        <v>147</v>
      </c>
      <c r="X7" s="329"/>
      <c r="Y7" s="329"/>
      <c r="Z7" s="47">
        <v>164.54000000000002</v>
      </c>
      <c r="AA7" s="48">
        <v>211.17999999999998</v>
      </c>
      <c r="AB7" s="47">
        <f t="shared" si="0"/>
        <v>46.639999999999958</v>
      </c>
      <c r="AD7" s="328"/>
      <c r="AE7" s="331"/>
      <c r="AF7" s="323"/>
      <c r="AG7" s="351"/>
      <c r="AH7" s="21" t="s">
        <v>148</v>
      </c>
      <c r="AI7" s="22" t="s">
        <v>149</v>
      </c>
      <c r="AJ7" s="56">
        <v>29.209999999999997</v>
      </c>
      <c r="AK7" s="57">
        <v>39.299999999999997</v>
      </c>
      <c r="AL7" s="56">
        <f t="shared" si="6"/>
        <v>10.09</v>
      </c>
      <c r="AN7" s="323"/>
      <c r="AO7" s="331"/>
      <c r="AP7" s="323"/>
      <c r="AQ7" s="340"/>
      <c r="AR7" s="15" t="s">
        <v>150</v>
      </c>
      <c r="AS7" s="13" t="s">
        <v>143</v>
      </c>
      <c r="AT7" s="47">
        <v>30.55</v>
      </c>
      <c r="AU7" s="49">
        <v>40.64</v>
      </c>
      <c r="AV7" s="47">
        <f t="shared" si="1"/>
        <v>10.09</v>
      </c>
      <c r="AX7" s="328"/>
      <c r="AY7" s="335"/>
      <c r="AZ7" s="328"/>
      <c r="BA7" s="333"/>
      <c r="BB7" s="24" t="s">
        <v>148</v>
      </c>
      <c r="BC7" s="22" t="s">
        <v>149</v>
      </c>
      <c r="BD7" s="58">
        <v>29.459999999999997</v>
      </c>
      <c r="BE7" s="59">
        <v>39.64</v>
      </c>
      <c r="BF7" s="58">
        <f t="shared" si="2"/>
        <v>10.180000000000003</v>
      </c>
      <c r="BH7" s="323"/>
      <c r="BI7" s="321"/>
      <c r="BJ7" s="333"/>
      <c r="BK7" s="333"/>
      <c r="BL7" s="333"/>
      <c r="BM7" s="13" t="s">
        <v>151</v>
      </c>
      <c r="BN7" s="50">
        <v>1180.96</v>
      </c>
      <c r="BO7" s="51">
        <v>1180.96</v>
      </c>
      <c r="BP7" s="50">
        <f t="shared" si="3"/>
        <v>0</v>
      </c>
      <c r="BR7" s="328"/>
      <c r="BS7" s="321"/>
      <c r="BT7" s="334" t="s">
        <v>127</v>
      </c>
      <c r="BU7" s="329" t="s">
        <v>128</v>
      </c>
      <c r="BV7" s="329"/>
      <c r="BW7" s="13" t="s">
        <v>129</v>
      </c>
      <c r="BX7" s="47">
        <v>17.400000000000002</v>
      </c>
      <c r="BY7" s="48">
        <v>27.49</v>
      </c>
      <c r="BZ7" s="47">
        <f t="shared" si="4"/>
        <v>10.089999999999996</v>
      </c>
    </row>
    <row r="8" spans="2:78" ht="54" customHeight="1" x14ac:dyDescent="0.4">
      <c r="B8" s="350"/>
      <c r="C8" s="350"/>
      <c r="D8" s="350"/>
      <c r="E8" s="350"/>
      <c r="F8" s="350"/>
      <c r="G8" s="350"/>
      <c r="J8" s="323"/>
      <c r="K8" s="321"/>
      <c r="L8" s="328"/>
      <c r="M8" s="329" t="s">
        <v>152</v>
      </c>
      <c r="N8" s="329"/>
      <c r="O8" s="329"/>
      <c r="P8" s="47">
        <v>569.77</v>
      </c>
      <c r="Q8" s="48">
        <v>1252.3499999999999</v>
      </c>
      <c r="R8" s="47">
        <f t="shared" si="5"/>
        <v>682.57999999999993</v>
      </c>
      <c r="T8" s="328"/>
      <c r="U8" s="321" t="s">
        <v>153</v>
      </c>
      <c r="V8" s="333" t="s">
        <v>114</v>
      </c>
      <c r="W8" s="333"/>
      <c r="X8" s="333"/>
      <c r="Y8" s="13" t="s">
        <v>154</v>
      </c>
      <c r="Z8" s="47">
        <v>324.76000000000005</v>
      </c>
      <c r="AA8" s="48">
        <v>324.76000000000005</v>
      </c>
      <c r="AB8" s="47">
        <f t="shared" si="0"/>
        <v>0</v>
      </c>
      <c r="AD8" s="328"/>
      <c r="AE8" s="331"/>
      <c r="AF8" s="323"/>
      <c r="AG8" s="340"/>
      <c r="AH8" s="25" t="s">
        <v>155</v>
      </c>
      <c r="AI8" s="26" t="s">
        <v>156</v>
      </c>
      <c r="AJ8" s="60">
        <v>33.729999999999997</v>
      </c>
      <c r="AK8" s="61">
        <v>43.819999999999993</v>
      </c>
      <c r="AL8" s="60">
        <f t="shared" si="6"/>
        <v>10.089999999999996</v>
      </c>
      <c r="AN8" s="323"/>
      <c r="AO8" s="331"/>
      <c r="AP8" s="323"/>
      <c r="AQ8" s="336" t="s">
        <v>157</v>
      </c>
      <c r="AR8" s="337"/>
      <c r="AS8" s="13" t="s">
        <v>143</v>
      </c>
      <c r="AT8" s="47">
        <v>25.98</v>
      </c>
      <c r="AU8" s="49">
        <v>36.07</v>
      </c>
      <c r="AV8" s="47">
        <f t="shared" si="1"/>
        <v>10.09</v>
      </c>
      <c r="AX8" s="328"/>
      <c r="AY8" s="335"/>
      <c r="AZ8" s="328"/>
      <c r="BA8" s="333"/>
      <c r="BB8" s="28" t="s">
        <v>155</v>
      </c>
      <c r="BC8" s="26" t="s">
        <v>156</v>
      </c>
      <c r="BD8" s="62">
        <v>34.03</v>
      </c>
      <c r="BE8" s="63">
        <v>44.21</v>
      </c>
      <c r="BF8" s="62">
        <f t="shared" si="2"/>
        <v>10.18</v>
      </c>
      <c r="BH8" s="323"/>
      <c r="BI8" s="321"/>
      <c r="BJ8" s="333"/>
      <c r="BK8" s="333"/>
      <c r="BL8" s="333"/>
      <c r="BM8" s="13" t="s">
        <v>158</v>
      </c>
      <c r="BN8" s="50">
        <v>1476.2</v>
      </c>
      <c r="BO8" s="51">
        <v>1476.2</v>
      </c>
      <c r="BP8" s="50">
        <f t="shared" si="3"/>
        <v>0</v>
      </c>
      <c r="BR8" s="328"/>
      <c r="BS8" s="321"/>
      <c r="BT8" s="334"/>
      <c r="BU8" s="329" t="s">
        <v>134</v>
      </c>
      <c r="BV8" s="329"/>
      <c r="BW8" s="13" t="s">
        <v>129</v>
      </c>
      <c r="BX8" s="47">
        <v>15.830000000000002</v>
      </c>
      <c r="BY8" s="48">
        <v>25.919999999999998</v>
      </c>
      <c r="BZ8" s="47">
        <f t="shared" si="4"/>
        <v>10.089999999999996</v>
      </c>
    </row>
    <row r="9" spans="2:78" ht="54" customHeight="1" x14ac:dyDescent="0.4">
      <c r="B9" s="350"/>
      <c r="C9" s="350"/>
      <c r="D9" s="350"/>
      <c r="E9" s="350"/>
      <c r="F9" s="350"/>
      <c r="G9" s="350"/>
      <c r="J9" s="323"/>
      <c r="K9" s="321"/>
      <c r="L9" s="328"/>
      <c r="M9" s="329" t="s">
        <v>159</v>
      </c>
      <c r="N9" s="329"/>
      <c r="O9" s="329"/>
      <c r="P9" s="47">
        <v>569.77</v>
      </c>
      <c r="Q9" s="48">
        <v>1252.3499999999999</v>
      </c>
      <c r="R9" s="47">
        <f t="shared" si="5"/>
        <v>682.57999999999993</v>
      </c>
      <c r="T9" s="328"/>
      <c r="U9" s="321"/>
      <c r="V9" s="333" t="s">
        <v>127</v>
      </c>
      <c r="W9" s="333"/>
      <c r="X9" s="333"/>
      <c r="Y9" s="13" t="s">
        <v>160</v>
      </c>
      <c r="Z9" s="47">
        <v>33.65</v>
      </c>
      <c r="AA9" s="48">
        <v>44.76</v>
      </c>
      <c r="AB9" s="47">
        <f t="shared" si="0"/>
        <v>11.11</v>
      </c>
      <c r="AD9" s="328"/>
      <c r="AE9" s="331"/>
      <c r="AF9" s="324"/>
      <c r="AG9" s="336" t="s">
        <v>161</v>
      </c>
      <c r="AH9" s="337"/>
      <c r="AI9" s="13" t="s">
        <v>162</v>
      </c>
      <c r="AJ9" s="47">
        <v>15.709999999999999</v>
      </c>
      <c r="AK9" s="49">
        <v>29.050000000000004</v>
      </c>
      <c r="AL9" s="47">
        <f t="shared" si="6"/>
        <v>13.340000000000005</v>
      </c>
      <c r="AN9" s="323"/>
      <c r="AO9" s="331"/>
      <c r="AP9" s="324"/>
      <c r="AQ9" s="336" t="s">
        <v>161</v>
      </c>
      <c r="AR9" s="327"/>
      <c r="AS9" s="13" t="s">
        <v>162</v>
      </c>
      <c r="AT9" s="47">
        <v>15.709999999999999</v>
      </c>
      <c r="AU9" s="49">
        <v>29.05</v>
      </c>
      <c r="AV9" s="47">
        <f t="shared" si="1"/>
        <v>13.340000000000002</v>
      </c>
      <c r="AX9" s="328"/>
      <c r="AY9" s="335"/>
      <c r="AZ9" s="328"/>
      <c r="BA9" s="329" t="s">
        <v>161</v>
      </c>
      <c r="BB9" s="333"/>
      <c r="BC9" s="13" t="s">
        <v>162</v>
      </c>
      <c r="BD9" s="50">
        <v>16.100000000000001</v>
      </c>
      <c r="BE9" s="51">
        <v>29.77</v>
      </c>
      <c r="BF9" s="50">
        <f t="shared" si="2"/>
        <v>13.669999999999998</v>
      </c>
      <c r="BH9" s="323"/>
      <c r="BI9" s="321"/>
      <c r="BJ9" s="333"/>
      <c r="BK9" s="333"/>
      <c r="BL9" s="333"/>
      <c r="BM9" s="13" t="s">
        <v>163</v>
      </c>
      <c r="BN9" s="50">
        <v>1771.44</v>
      </c>
      <c r="BO9" s="51">
        <v>1771.44</v>
      </c>
      <c r="BP9" s="50">
        <f t="shared" si="3"/>
        <v>0</v>
      </c>
      <c r="BR9" s="328"/>
      <c r="BS9" s="363" t="s">
        <v>164</v>
      </c>
      <c r="BT9" s="29" t="s">
        <v>165</v>
      </c>
      <c r="BU9" s="336" t="s">
        <v>166</v>
      </c>
      <c r="BV9" s="337"/>
      <c r="BW9" s="13" t="s">
        <v>167</v>
      </c>
      <c r="BX9" s="47">
        <v>194.82</v>
      </c>
      <c r="BY9" s="48">
        <v>275.34000000000003</v>
      </c>
      <c r="BZ9" s="47">
        <f t="shared" si="4"/>
        <v>80.520000000000039</v>
      </c>
    </row>
    <row r="10" spans="2:78" ht="54" customHeight="1" x14ac:dyDescent="0.4">
      <c r="B10" s="350"/>
      <c r="C10" s="350"/>
      <c r="D10" s="350"/>
      <c r="E10" s="350"/>
      <c r="F10" s="350"/>
      <c r="G10" s="350"/>
      <c r="J10" s="323"/>
      <c r="K10" s="321"/>
      <c r="L10" s="334" t="s">
        <v>74</v>
      </c>
      <c r="M10" s="329" t="s">
        <v>168</v>
      </c>
      <c r="N10" s="329"/>
      <c r="O10" s="329"/>
      <c r="P10" s="47">
        <v>245.04999999999998</v>
      </c>
      <c r="Q10" s="48">
        <v>450.84000000000003</v>
      </c>
      <c r="R10" s="47">
        <f t="shared" si="5"/>
        <v>205.79000000000005</v>
      </c>
      <c r="T10" s="328"/>
      <c r="U10" s="321" t="s">
        <v>169</v>
      </c>
      <c r="V10" s="333" t="s">
        <v>114</v>
      </c>
      <c r="W10" s="333"/>
      <c r="X10" s="333"/>
      <c r="Y10" s="13" t="s">
        <v>170</v>
      </c>
      <c r="Z10" s="47">
        <v>324.76000000000005</v>
      </c>
      <c r="AA10" s="48">
        <v>324.76000000000005</v>
      </c>
      <c r="AB10" s="47">
        <f t="shared" si="0"/>
        <v>0</v>
      </c>
      <c r="AD10" s="328"/>
      <c r="AE10" s="331"/>
      <c r="AF10" s="336" t="s">
        <v>171</v>
      </c>
      <c r="AG10" s="326"/>
      <c r="AH10" s="327"/>
      <c r="AI10" s="13" t="s">
        <v>172</v>
      </c>
      <c r="AJ10" s="64" t="s">
        <v>259</v>
      </c>
      <c r="AK10" s="65" t="s">
        <v>259</v>
      </c>
      <c r="AL10" s="64" t="s">
        <v>259</v>
      </c>
      <c r="AN10" s="323"/>
      <c r="AO10" s="331"/>
      <c r="AP10" s="336" t="s">
        <v>171</v>
      </c>
      <c r="AQ10" s="326"/>
      <c r="AR10" s="327"/>
      <c r="AS10" s="13" t="s">
        <v>172</v>
      </c>
      <c r="AT10" s="64" t="s">
        <v>259</v>
      </c>
      <c r="AU10" s="65" t="s">
        <v>259</v>
      </c>
      <c r="AV10" s="64" t="s">
        <v>259</v>
      </c>
      <c r="AX10" s="328"/>
      <c r="AY10" s="335" t="s">
        <v>260</v>
      </c>
      <c r="AZ10" s="333" t="s">
        <v>114</v>
      </c>
      <c r="BA10" s="333"/>
      <c r="BB10" s="333"/>
      <c r="BC10" s="15" t="s">
        <v>115</v>
      </c>
      <c r="BD10" s="47">
        <v>1375.44</v>
      </c>
      <c r="BE10" s="49">
        <v>1375.44</v>
      </c>
      <c r="BF10" s="47">
        <f t="shared" si="2"/>
        <v>0</v>
      </c>
      <c r="BH10" s="323"/>
      <c r="BI10" s="321"/>
      <c r="BJ10" s="328" t="s">
        <v>127</v>
      </c>
      <c r="BK10" s="330" t="s">
        <v>174</v>
      </c>
      <c r="BL10" s="20" t="s">
        <v>139</v>
      </c>
      <c r="BM10" s="18" t="s">
        <v>140</v>
      </c>
      <c r="BN10" s="54">
        <v>21.48</v>
      </c>
      <c r="BO10" s="55">
        <v>31.57</v>
      </c>
      <c r="BP10" s="54">
        <f t="shared" si="3"/>
        <v>10.09</v>
      </c>
      <c r="BR10" s="328"/>
      <c r="BS10" s="364"/>
      <c r="BT10" s="366" t="s">
        <v>175</v>
      </c>
      <c r="BU10" s="336" t="s">
        <v>176</v>
      </c>
      <c r="BV10" s="337"/>
      <c r="BW10" s="13" t="s">
        <v>122</v>
      </c>
      <c r="BX10" s="66" t="s">
        <v>177</v>
      </c>
      <c r="BY10" s="67" t="s">
        <v>177</v>
      </c>
      <c r="BZ10" s="66" t="s">
        <v>177</v>
      </c>
    </row>
    <row r="11" spans="2:78" ht="54" customHeight="1" x14ac:dyDescent="0.4">
      <c r="J11" s="323"/>
      <c r="K11" s="321"/>
      <c r="L11" s="334"/>
      <c r="M11" s="329" t="s">
        <v>178</v>
      </c>
      <c r="N11" s="329"/>
      <c r="O11" s="329"/>
      <c r="P11" s="47">
        <v>398.79</v>
      </c>
      <c r="Q11" s="48">
        <v>810.37</v>
      </c>
      <c r="R11" s="47">
        <f t="shared" si="5"/>
        <v>411.58</v>
      </c>
      <c r="T11" s="328"/>
      <c r="U11" s="321"/>
      <c r="V11" s="333" t="s">
        <v>127</v>
      </c>
      <c r="W11" s="333"/>
      <c r="X11" s="333"/>
      <c r="Y11" s="13" t="s">
        <v>160</v>
      </c>
      <c r="Z11" s="47">
        <v>33.65</v>
      </c>
      <c r="AA11" s="48">
        <v>44.76</v>
      </c>
      <c r="AB11" s="47">
        <f t="shared" si="0"/>
        <v>11.11</v>
      </c>
      <c r="AD11" s="328"/>
      <c r="AE11" s="331"/>
      <c r="AF11" s="336" t="s">
        <v>179</v>
      </c>
      <c r="AG11" s="338"/>
      <c r="AH11" s="337"/>
      <c r="AI11" s="13" t="s">
        <v>180</v>
      </c>
      <c r="AJ11" s="64" t="s">
        <v>259</v>
      </c>
      <c r="AK11" s="65" t="s">
        <v>259</v>
      </c>
      <c r="AL11" s="64" t="s">
        <v>259</v>
      </c>
      <c r="AN11" s="323"/>
      <c r="AO11" s="331"/>
      <c r="AP11" s="336" t="s">
        <v>179</v>
      </c>
      <c r="AQ11" s="338"/>
      <c r="AR11" s="337"/>
      <c r="AS11" s="13" t="s">
        <v>180</v>
      </c>
      <c r="AT11" s="64" t="s">
        <v>259</v>
      </c>
      <c r="AU11" s="65" t="s">
        <v>259</v>
      </c>
      <c r="AV11" s="64" t="s">
        <v>259</v>
      </c>
      <c r="AX11" s="328"/>
      <c r="AY11" s="335"/>
      <c r="AZ11" s="333"/>
      <c r="BA11" s="333"/>
      <c r="BB11" s="333"/>
      <c r="BC11" s="15" t="s">
        <v>125</v>
      </c>
      <c r="BD11" s="47">
        <v>2292.4</v>
      </c>
      <c r="BE11" s="49">
        <v>2292.4</v>
      </c>
      <c r="BF11" s="47">
        <f t="shared" si="2"/>
        <v>0</v>
      </c>
      <c r="BH11" s="323"/>
      <c r="BI11" s="321"/>
      <c r="BJ11" s="328"/>
      <c r="BK11" s="331"/>
      <c r="BL11" s="24" t="s">
        <v>148</v>
      </c>
      <c r="BM11" s="22" t="s">
        <v>149</v>
      </c>
      <c r="BN11" s="58">
        <v>28.61</v>
      </c>
      <c r="BO11" s="59">
        <v>38.700000000000003</v>
      </c>
      <c r="BP11" s="58">
        <f t="shared" si="3"/>
        <v>10.090000000000003</v>
      </c>
      <c r="BR11" s="328"/>
      <c r="BS11" s="364"/>
      <c r="BT11" s="367"/>
      <c r="BU11" s="339" t="s">
        <v>127</v>
      </c>
      <c r="BV11" s="15" t="s">
        <v>142</v>
      </c>
      <c r="BW11" s="13" t="s">
        <v>129</v>
      </c>
      <c r="BX11" s="47">
        <v>20.85</v>
      </c>
      <c r="BY11" s="48">
        <v>32.989999999999995</v>
      </c>
      <c r="BZ11" s="47">
        <f t="shared" si="4"/>
        <v>12.139999999999993</v>
      </c>
    </row>
    <row r="12" spans="2:78" ht="54" customHeight="1" x14ac:dyDescent="0.4">
      <c r="J12" s="323"/>
      <c r="K12" s="321"/>
      <c r="L12" s="334"/>
      <c r="M12" s="329" t="s">
        <v>41</v>
      </c>
      <c r="N12" s="329"/>
      <c r="O12" s="329"/>
      <c r="P12" s="47">
        <v>398.79</v>
      </c>
      <c r="Q12" s="48">
        <v>810.37</v>
      </c>
      <c r="R12" s="47">
        <f t="shared" si="5"/>
        <v>411.58</v>
      </c>
      <c r="T12" s="328"/>
      <c r="U12" s="321" t="s">
        <v>181</v>
      </c>
      <c r="V12" s="333" t="s">
        <v>108</v>
      </c>
      <c r="W12" s="333"/>
      <c r="X12" s="333"/>
      <c r="Y12" s="13" t="s">
        <v>183</v>
      </c>
      <c r="Z12" s="47">
        <v>49.5</v>
      </c>
      <c r="AA12" s="48">
        <v>49.5</v>
      </c>
      <c r="AB12" s="47">
        <f t="shared" si="0"/>
        <v>0</v>
      </c>
      <c r="AD12" s="328"/>
      <c r="AE12" s="332"/>
      <c r="AF12" s="325" t="s">
        <v>182</v>
      </c>
      <c r="AG12" s="326"/>
      <c r="AH12" s="327"/>
      <c r="AI12" s="13" t="s">
        <v>183</v>
      </c>
      <c r="AJ12" s="47">
        <v>330.44</v>
      </c>
      <c r="AK12" s="49">
        <v>330.44</v>
      </c>
      <c r="AL12" s="47">
        <f t="shared" ref="AL12:AL19" si="7">AK12-AJ12</f>
        <v>0</v>
      </c>
      <c r="AN12" s="323"/>
      <c r="AO12" s="331"/>
      <c r="AP12" s="325" t="s">
        <v>182</v>
      </c>
      <c r="AQ12" s="326"/>
      <c r="AR12" s="327"/>
      <c r="AS12" s="13" t="s">
        <v>183</v>
      </c>
      <c r="AT12" s="47">
        <v>330.44</v>
      </c>
      <c r="AU12" s="49">
        <v>330.44</v>
      </c>
      <c r="AV12" s="47">
        <f>AU12-AT12</f>
        <v>0</v>
      </c>
      <c r="AX12" s="328"/>
      <c r="AY12" s="335"/>
      <c r="AZ12" s="333"/>
      <c r="BA12" s="333"/>
      <c r="BB12" s="333"/>
      <c r="BC12" s="15" t="s">
        <v>132</v>
      </c>
      <c r="BD12" s="47">
        <v>295.24</v>
      </c>
      <c r="BE12" s="49">
        <v>295.24</v>
      </c>
      <c r="BF12" s="47">
        <f t="shared" si="2"/>
        <v>0</v>
      </c>
      <c r="BH12" s="323"/>
      <c r="BI12" s="321"/>
      <c r="BJ12" s="328"/>
      <c r="BK12" s="331"/>
      <c r="BL12" s="31" t="s">
        <v>155</v>
      </c>
      <c r="BM12" s="26" t="s">
        <v>156</v>
      </c>
      <c r="BN12" s="62">
        <v>33.020000000000003</v>
      </c>
      <c r="BO12" s="63">
        <v>43.110000000000007</v>
      </c>
      <c r="BP12" s="62">
        <f t="shared" si="3"/>
        <v>10.090000000000003</v>
      </c>
      <c r="BR12" s="328"/>
      <c r="BS12" s="365"/>
      <c r="BT12" s="368"/>
      <c r="BU12" s="340"/>
      <c r="BV12" s="15" t="s">
        <v>150</v>
      </c>
      <c r="BW12" s="13" t="s">
        <v>129</v>
      </c>
      <c r="BX12" s="47">
        <v>18.970000000000002</v>
      </c>
      <c r="BY12" s="48">
        <v>31.1</v>
      </c>
      <c r="BZ12" s="47">
        <f t="shared" si="4"/>
        <v>12.129999999999999</v>
      </c>
    </row>
    <row r="13" spans="2:78" ht="54" customHeight="1" x14ac:dyDescent="0.4">
      <c r="J13" s="323"/>
      <c r="K13" s="321" t="s">
        <v>184</v>
      </c>
      <c r="L13" s="333" t="s">
        <v>185</v>
      </c>
      <c r="M13" s="333"/>
      <c r="N13" s="333"/>
      <c r="O13" s="13" t="s">
        <v>186</v>
      </c>
      <c r="P13" s="47">
        <v>240.72</v>
      </c>
      <c r="Q13" s="48">
        <v>321.41999999999996</v>
      </c>
      <c r="R13" s="47">
        <f t="shared" si="5"/>
        <v>80.69999999999996</v>
      </c>
      <c r="T13" s="328"/>
      <c r="U13" s="321"/>
      <c r="V13" s="328" t="s">
        <v>73</v>
      </c>
      <c r="W13" s="329" t="s">
        <v>123</v>
      </c>
      <c r="X13" s="329"/>
      <c r="Y13" s="329"/>
      <c r="Z13" s="47">
        <v>92.07</v>
      </c>
      <c r="AA13" s="48">
        <v>157.61000000000001</v>
      </c>
      <c r="AB13" s="47">
        <f t="shared" si="0"/>
        <v>65.54000000000002</v>
      </c>
      <c r="AD13" s="328"/>
      <c r="AE13" s="330" t="s">
        <v>261</v>
      </c>
      <c r="AF13" s="352" t="s">
        <v>114</v>
      </c>
      <c r="AG13" s="353"/>
      <c r="AH13" s="354"/>
      <c r="AI13" s="15" t="s">
        <v>115</v>
      </c>
      <c r="AJ13" s="47">
        <v>1375.44</v>
      </c>
      <c r="AK13" s="49">
        <v>1375.44</v>
      </c>
      <c r="AL13" s="47">
        <f t="shared" si="7"/>
        <v>0</v>
      </c>
      <c r="AN13" s="323"/>
      <c r="AO13" s="331"/>
      <c r="AP13" s="329" t="s">
        <v>188</v>
      </c>
      <c r="AQ13" s="329"/>
      <c r="AR13" s="32" t="s">
        <v>189</v>
      </c>
      <c r="AS13" s="13" t="s">
        <v>183</v>
      </c>
      <c r="AT13" s="68">
        <v>0.05</v>
      </c>
      <c r="AU13" s="69">
        <v>0.05</v>
      </c>
      <c r="AV13" s="70">
        <f>AU13-AT13</f>
        <v>0</v>
      </c>
      <c r="AX13" s="328"/>
      <c r="AY13" s="335"/>
      <c r="AZ13" s="328" t="s">
        <v>127</v>
      </c>
      <c r="BA13" s="329" t="s">
        <v>190</v>
      </c>
      <c r="BB13" s="20" t="s">
        <v>139</v>
      </c>
      <c r="BC13" s="18" t="s">
        <v>140</v>
      </c>
      <c r="BD13" s="52">
        <v>22.02</v>
      </c>
      <c r="BE13" s="53">
        <v>32.159999999999997</v>
      </c>
      <c r="BF13" s="52">
        <f t="shared" si="2"/>
        <v>10.139999999999997</v>
      </c>
      <c r="BH13" s="323"/>
      <c r="BI13" s="321"/>
      <c r="BJ13" s="328"/>
      <c r="BK13" s="335" t="s">
        <v>191</v>
      </c>
      <c r="BL13" s="335"/>
      <c r="BM13" s="13" t="s">
        <v>162</v>
      </c>
      <c r="BN13" s="50">
        <v>21.19</v>
      </c>
      <c r="BO13" s="51">
        <v>31.28</v>
      </c>
      <c r="BP13" s="50">
        <f t="shared" si="3"/>
        <v>10.09</v>
      </c>
      <c r="BR13" s="328"/>
      <c r="BS13" s="330" t="s">
        <v>262</v>
      </c>
      <c r="BT13" s="333" t="s">
        <v>114</v>
      </c>
      <c r="BU13" s="333"/>
      <c r="BV13" s="333"/>
      <c r="BW13" s="13" t="s">
        <v>193</v>
      </c>
      <c r="BX13" s="50">
        <v>174.24</v>
      </c>
      <c r="BY13" s="51">
        <v>174.24</v>
      </c>
      <c r="BZ13" s="50">
        <f t="shared" si="4"/>
        <v>0</v>
      </c>
    </row>
    <row r="14" spans="2:78" ht="54" customHeight="1" x14ac:dyDescent="0.4">
      <c r="J14" s="323"/>
      <c r="K14" s="321"/>
      <c r="L14" s="333" t="s">
        <v>127</v>
      </c>
      <c r="M14" s="333"/>
      <c r="N14" s="333"/>
      <c r="O14" s="13" t="s">
        <v>194</v>
      </c>
      <c r="P14" s="47">
        <v>19.91</v>
      </c>
      <c r="Q14" s="48">
        <v>30</v>
      </c>
      <c r="R14" s="47">
        <f t="shared" si="5"/>
        <v>10.09</v>
      </c>
      <c r="T14" s="328"/>
      <c r="U14" s="321"/>
      <c r="V14" s="328"/>
      <c r="W14" s="329" t="s">
        <v>130</v>
      </c>
      <c r="X14" s="329"/>
      <c r="Y14" s="329"/>
      <c r="Z14" s="47">
        <v>140.13</v>
      </c>
      <c r="AA14" s="48">
        <v>271.21000000000004</v>
      </c>
      <c r="AB14" s="47">
        <f t="shared" si="0"/>
        <v>131.08000000000004</v>
      </c>
      <c r="AD14" s="328"/>
      <c r="AE14" s="331"/>
      <c r="AF14" s="355"/>
      <c r="AG14" s="356"/>
      <c r="AH14" s="357"/>
      <c r="AI14" s="15" t="s">
        <v>125</v>
      </c>
      <c r="AJ14" s="47">
        <v>2292.4</v>
      </c>
      <c r="AK14" s="49">
        <v>2292.4</v>
      </c>
      <c r="AL14" s="47">
        <f t="shared" si="7"/>
        <v>0</v>
      </c>
      <c r="AN14" s="323"/>
      <c r="AO14" s="332"/>
      <c r="AP14" s="329"/>
      <c r="AQ14" s="329"/>
      <c r="AR14" s="32" t="s">
        <v>195</v>
      </c>
      <c r="AS14" s="13" t="s">
        <v>183</v>
      </c>
      <c r="AT14" s="47">
        <v>2200</v>
      </c>
      <c r="AU14" s="49">
        <v>2200</v>
      </c>
      <c r="AV14" s="47">
        <f t="shared" ref="AV14:AV20" si="8">AU14-AT14</f>
        <v>0</v>
      </c>
      <c r="AX14" s="328"/>
      <c r="AY14" s="335"/>
      <c r="AZ14" s="328"/>
      <c r="BA14" s="333"/>
      <c r="BB14" s="24" t="s">
        <v>148</v>
      </c>
      <c r="BC14" s="22" t="s">
        <v>149</v>
      </c>
      <c r="BD14" s="56">
        <v>29.349999999999998</v>
      </c>
      <c r="BE14" s="57">
        <v>39.49</v>
      </c>
      <c r="BF14" s="56">
        <f t="shared" si="2"/>
        <v>10.140000000000004</v>
      </c>
      <c r="BH14" s="323"/>
      <c r="BI14" s="321"/>
      <c r="BJ14" s="333" t="s">
        <v>182</v>
      </c>
      <c r="BK14" s="333"/>
      <c r="BL14" s="333"/>
      <c r="BM14" s="13" t="s">
        <v>183</v>
      </c>
      <c r="BN14" s="50">
        <v>240.72</v>
      </c>
      <c r="BO14" s="51">
        <v>321.41999999999996</v>
      </c>
      <c r="BP14" s="50">
        <f t="shared" si="3"/>
        <v>80.69999999999996</v>
      </c>
      <c r="BR14" s="328"/>
      <c r="BS14" s="332"/>
      <c r="BT14" s="333" t="s">
        <v>127</v>
      </c>
      <c r="BU14" s="333"/>
      <c r="BV14" s="333"/>
      <c r="BW14" s="13" t="s">
        <v>129</v>
      </c>
      <c r="BX14" s="50">
        <v>15.709999999999999</v>
      </c>
      <c r="BY14" s="51">
        <v>29.050000000000004</v>
      </c>
      <c r="BZ14" s="50">
        <f t="shared" si="4"/>
        <v>13.340000000000005</v>
      </c>
    </row>
    <row r="15" spans="2:78" ht="54" customHeight="1" x14ac:dyDescent="0.4">
      <c r="J15" s="323"/>
      <c r="K15" s="321" t="s">
        <v>197</v>
      </c>
      <c r="L15" s="333" t="s">
        <v>114</v>
      </c>
      <c r="M15" s="333"/>
      <c r="N15" s="333"/>
      <c r="O15" s="13" t="s">
        <v>119</v>
      </c>
      <c r="P15" s="47">
        <v>295.24</v>
      </c>
      <c r="Q15" s="48">
        <v>295.24</v>
      </c>
      <c r="R15" s="47">
        <f t="shared" si="5"/>
        <v>0</v>
      </c>
      <c r="T15" s="328"/>
      <c r="U15" s="321"/>
      <c r="V15" s="328"/>
      <c r="W15" s="329" t="s">
        <v>136</v>
      </c>
      <c r="X15" s="329"/>
      <c r="Y15" s="329"/>
      <c r="Z15" s="47">
        <v>236.26000000000002</v>
      </c>
      <c r="AA15" s="48">
        <v>498.4</v>
      </c>
      <c r="AB15" s="47">
        <f t="shared" si="0"/>
        <v>262.14</v>
      </c>
      <c r="AD15" s="328"/>
      <c r="AE15" s="331"/>
      <c r="AF15" s="358"/>
      <c r="AG15" s="359"/>
      <c r="AH15" s="360"/>
      <c r="AI15" s="15" t="s">
        <v>132</v>
      </c>
      <c r="AJ15" s="47">
        <v>295.24</v>
      </c>
      <c r="AK15" s="49">
        <v>295.24</v>
      </c>
      <c r="AL15" s="47">
        <f t="shared" si="7"/>
        <v>0</v>
      </c>
      <c r="AN15" s="323"/>
      <c r="AO15" s="330" t="s">
        <v>198</v>
      </c>
      <c r="AP15" s="352" t="s">
        <v>114</v>
      </c>
      <c r="AQ15" s="353"/>
      <c r="AR15" s="354"/>
      <c r="AS15" s="15" t="s">
        <v>115</v>
      </c>
      <c r="AT15" s="47">
        <v>1375.44</v>
      </c>
      <c r="AU15" s="49">
        <v>1375.44</v>
      </c>
      <c r="AV15" s="47">
        <f t="shared" si="8"/>
        <v>0</v>
      </c>
      <c r="AX15" s="328"/>
      <c r="AY15" s="335"/>
      <c r="AZ15" s="328"/>
      <c r="BA15" s="333"/>
      <c r="BB15" s="28" t="s">
        <v>155</v>
      </c>
      <c r="BC15" s="26" t="s">
        <v>156</v>
      </c>
      <c r="BD15" s="60">
        <v>33.879999999999995</v>
      </c>
      <c r="BE15" s="61">
        <v>44.01</v>
      </c>
      <c r="BF15" s="60">
        <f t="shared" si="2"/>
        <v>10.130000000000003</v>
      </c>
      <c r="BH15" s="323"/>
      <c r="BI15" s="335" t="s">
        <v>263</v>
      </c>
      <c r="BJ15" s="325" t="s">
        <v>114</v>
      </c>
      <c r="BK15" s="326"/>
      <c r="BL15" s="327"/>
      <c r="BM15" s="13" t="s">
        <v>200</v>
      </c>
      <c r="BN15" s="50">
        <v>295.24</v>
      </c>
      <c r="BO15" s="51">
        <v>295.24</v>
      </c>
      <c r="BP15" s="50">
        <f t="shared" si="3"/>
        <v>0</v>
      </c>
      <c r="BR15" s="328"/>
      <c r="BS15" s="330" t="s">
        <v>264</v>
      </c>
      <c r="BT15" s="333" t="s">
        <v>114</v>
      </c>
      <c r="BU15" s="333"/>
      <c r="BV15" s="333"/>
      <c r="BW15" s="13" t="s">
        <v>122</v>
      </c>
      <c r="BX15" s="47">
        <v>339.24</v>
      </c>
      <c r="BY15" s="49">
        <v>339.24</v>
      </c>
      <c r="BZ15" s="47">
        <f t="shared" si="4"/>
        <v>0</v>
      </c>
    </row>
    <row r="16" spans="2:78" ht="54" customHeight="1" x14ac:dyDescent="0.4">
      <c r="J16" s="323"/>
      <c r="K16" s="321"/>
      <c r="L16" s="333"/>
      <c r="M16" s="333"/>
      <c r="N16" s="333"/>
      <c r="O16" s="13" t="s">
        <v>126</v>
      </c>
      <c r="P16" s="47">
        <v>442.86</v>
      </c>
      <c r="Q16" s="48">
        <v>442.86</v>
      </c>
      <c r="R16" s="47">
        <f t="shared" si="5"/>
        <v>0</v>
      </c>
      <c r="T16" s="328"/>
      <c r="U16" s="321"/>
      <c r="V16" s="328"/>
      <c r="W16" s="329" t="s">
        <v>146</v>
      </c>
      <c r="X16" s="329"/>
      <c r="Y16" s="329"/>
      <c r="Z16" s="47">
        <v>332.4</v>
      </c>
      <c r="AA16" s="48">
        <v>725.59</v>
      </c>
      <c r="AB16" s="47">
        <f t="shared" si="0"/>
        <v>393.19000000000005</v>
      </c>
      <c r="AD16" s="328"/>
      <c r="AE16" s="331"/>
      <c r="AF16" s="322" t="s">
        <v>127</v>
      </c>
      <c r="AG16" s="339" t="s">
        <v>201</v>
      </c>
      <c r="AH16" s="17" t="s">
        <v>139</v>
      </c>
      <c r="AI16" s="18" t="s">
        <v>202</v>
      </c>
      <c r="AJ16" s="52">
        <v>23.89</v>
      </c>
      <c r="AK16" s="53">
        <v>33.980000000000004</v>
      </c>
      <c r="AL16" s="52">
        <f t="shared" si="7"/>
        <v>10.090000000000003</v>
      </c>
      <c r="AN16" s="323"/>
      <c r="AO16" s="331"/>
      <c r="AP16" s="355"/>
      <c r="AQ16" s="356"/>
      <c r="AR16" s="357"/>
      <c r="AS16" s="15" t="s">
        <v>125</v>
      </c>
      <c r="AT16" s="47">
        <v>2292.4</v>
      </c>
      <c r="AU16" s="49">
        <v>2292.4</v>
      </c>
      <c r="AV16" s="47">
        <f t="shared" si="8"/>
        <v>0</v>
      </c>
      <c r="AX16" s="328"/>
      <c r="AY16" s="335"/>
      <c r="AZ16" s="328"/>
      <c r="BA16" s="329" t="s">
        <v>161</v>
      </c>
      <c r="BB16" s="333"/>
      <c r="BC16" s="13" t="s">
        <v>162</v>
      </c>
      <c r="BD16" s="47">
        <v>15.75</v>
      </c>
      <c r="BE16" s="49">
        <v>29.12</v>
      </c>
      <c r="BF16" s="47">
        <f t="shared" si="2"/>
        <v>13.370000000000001</v>
      </c>
      <c r="BH16" s="323"/>
      <c r="BI16" s="321"/>
      <c r="BJ16" s="328" t="s">
        <v>127</v>
      </c>
      <c r="BK16" s="330" t="s">
        <v>174</v>
      </c>
      <c r="BL16" s="20" t="s">
        <v>139</v>
      </c>
      <c r="BM16" s="18" t="s">
        <v>140</v>
      </c>
      <c r="BN16" s="54">
        <v>21.48</v>
      </c>
      <c r="BO16" s="55">
        <v>31.57</v>
      </c>
      <c r="BP16" s="54">
        <f t="shared" si="3"/>
        <v>10.09</v>
      </c>
      <c r="BR16" s="328"/>
      <c r="BS16" s="365"/>
      <c r="BT16" s="333" t="s">
        <v>127</v>
      </c>
      <c r="BU16" s="333"/>
      <c r="BV16" s="333"/>
      <c r="BW16" s="13" t="s">
        <v>129</v>
      </c>
      <c r="BX16" s="47">
        <v>15.709999999999999</v>
      </c>
      <c r="BY16" s="49">
        <v>29.050000000000004</v>
      </c>
      <c r="BZ16" s="47">
        <f t="shared" si="4"/>
        <v>13.340000000000005</v>
      </c>
    </row>
    <row r="17" spans="2:78" ht="54" customHeight="1" x14ac:dyDescent="0.4">
      <c r="J17" s="323"/>
      <c r="K17" s="321"/>
      <c r="L17" s="333"/>
      <c r="M17" s="333"/>
      <c r="N17" s="333"/>
      <c r="O17" s="13" t="s">
        <v>133</v>
      </c>
      <c r="P17" s="47">
        <v>590.48</v>
      </c>
      <c r="Q17" s="48">
        <v>590.48</v>
      </c>
      <c r="R17" s="47">
        <f t="shared" si="5"/>
        <v>0</v>
      </c>
      <c r="T17" s="328"/>
      <c r="U17" s="321"/>
      <c r="V17" s="328"/>
      <c r="W17" s="329" t="s">
        <v>152</v>
      </c>
      <c r="X17" s="329"/>
      <c r="Y17" s="329"/>
      <c r="Z17" s="47">
        <v>524.66999999999996</v>
      </c>
      <c r="AA17" s="48">
        <v>1179.98</v>
      </c>
      <c r="AB17" s="47">
        <f t="shared" si="0"/>
        <v>655.31000000000006</v>
      </c>
      <c r="AD17" s="328"/>
      <c r="AE17" s="331"/>
      <c r="AF17" s="323"/>
      <c r="AG17" s="361"/>
      <c r="AH17" s="21" t="s">
        <v>148</v>
      </c>
      <c r="AI17" s="22" t="s">
        <v>204</v>
      </c>
      <c r="AJ17" s="56">
        <v>31.869999999999997</v>
      </c>
      <c r="AK17" s="57">
        <v>41.959999999999994</v>
      </c>
      <c r="AL17" s="56">
        <f t="shared" si="7"/>
        <v>10.089999999999996</v>
      </c>
      <c r="AN17" s="323"/>
      <c r="AO17" s="331"/>
      <c r="AP17" s="358"/>
      <c r="AQ17" s="359"/>
      <c r="AR17" s="360"/>
      <c r="AS17" s="15" t="s">
        <v>132</v>
      </c>
      <c r="AT17" s="47">
        <v>295.24</v>
      </c>
      <c r="AU17" s="49">
        <v>295.24</v>
      </c>
      <c r="AV17" s="47">
        <f t="shared" si="8"/>
        <v>0</v>
      </c>
      <c r="AX17" s="328"/>
      <c r="AY17" s="335" t="s">
        <v>265</v>
      </c>
      <c r="AZ17" s="333" t="s">
        <v>114</v>
      </c>
      <c r="BA17" s="333"/>
      <c r="BB17" s="333"/>
      <c r="BC17" s="15" t="s">
        <v>115</v>
      </c>
      <c r="BD17" s="47">
        <v>1375.44</v>
      </c>
      <c r="BE17" s="49">
        <v>1375.44</v>
      </c>
      <c r="BF17" s="47">
        <f t="shared" si="2"/>
        <v>0</v>
      </c>
      <c r="BH17" s="323"/>
      <c r="BI17" s="321"/>
      <c r="BJ17" s="328"/>
      <c r="BK17" s="331"/>
      <c r="BL17" s="24" t="s">
        <v>148</v>
      </c>
      <c r="BM17" s="22" t="s">
        <v>149</v>
      </c>
      <c r="BN17" s="58">
        <v>28.61</v>
      </c>
      <c r="BO17" s="59">
        <v>38.700000000000003</v>
      </c>
      <c r="BP17" s="58">
        <f t="shared" si="3"/>
        <v>10.090000000000003</v>
      </c>
      <c r="BR17" s="328"/>
      <c r="BS17" s="330" t="s">
        <v>266</v>
      </c>
      <c r="BT17" s="333" t="s">
        <v>114</v>
      </c>
      <c r="BU17" s="333"/>
      <c r="BV17" s="333"/>
      <c r="BW17" s="13" t="s">
        <v>122</v>
      </c>
      <c r="BX17" s="47">
        <v>229.24</v>
      </c>
      <c r="BY17" s="49">
        <v>229.24</v>
      </c>
      <c r="BZ17" s="47">
        <f t="shared" si="4"/>
        <v>0</v>
      </c>
    </row>
    <row r="18" spans="2:78" ht="54" customHeight="1" x14ac:dyDescent="0.4">
      <c r="J18" s="323"/>
      <c r="K18" s="321"/>
      <c r="L18" s="333"/>
      <c r="M18" s="333"/>
      <c r="N18" s="333"/>
      <c r="O18" s="13" t="s">
        <v>145</v>
      </c>
      <c r="P18" s="47">
        <v>885.72</v>
      </c>
      <c r="Q18" s="48">
        <v>885.72</v>
      </c>
      <c r="R18" s="47">
        <f t="shared" si="5"/>
        <v>0</v>
      </c>
      <c r="T18" s="328"/>
      <c r="U18" s="321"/>
      <c r="V18" s="328"/>
      <c r="W18" s="329" t="s">
        <v>159</v>
      </c>
      <c r="X18" s="329"/>
      <c r="Y18" s="329"/>
      <c r="Z18" s="47">
        <v>524.66999999999996</v>
      </c>
      <c r="AA18" s="48">
        <v>1179.98</v>
      </c>
      <c r="AB18" s="47">
        <f t="shared" si="0"/>
        <v>655.31000000000006</v>
      </c>
      <c r="AD18" s="328"/>
      <c r="AE18" s="331"/>
      <c r="AF18" s="323"/>
      <c r="AG18" s="362"/>
      <c r="AH18" s="25" t="s">
        <v>155</v>
      </c>
      <c r="AI18" s="26" t="s">
        <v>206</v>
      </c>
      <c r="AJ18" s="60">
        <v>36.82</v>
      </c>
      <c r="AK18" s="61">
        <v>46.91</v>
      </c>
      <c r="AL18" s="60">
        <f t="shared" si="7"/>
        <v>10.089999999999996</v>
      </c>
      <c r="AN18" s="323"/>
      <c r="AO18" s="331"/>
      <c r="AP18" s="322" t="s">
        <v>127</v>
      </c>
      <c r="AQ18" s="336" t="s">
        <v>207</v>
      </c>
      <c r="AR18" s="337"/>
      <c r="AS18" s="13" t="s">
        <v>143</v>
      </c>
      <c r="AT18" s="47">
        <v>44.64</v>
      </c>
      <c r="AU18" s="49">
        <v>54.730000000000004</v>
      </c>
      <c r="AV18" s="47">
        <f t="shared" si="8"/>
        <v>10.090000000000003</v>
      </c>
      <c r="AX18" s="328"/>
      <c r="AY18" s="335"/>
      <c r="AZ18" s="333"/>
      <c r="BA18" s="333"/>
      <c r="BB18" s="333"/>
      <c r="BC18" s="15" t="s">
        <v>125</v>
      </c>
      <c r="BD18" s="47">
        <v>2292.4</v>
      </c>
      <c r="BE18" s="49">
        <v>2292.4</v>
      </c>
      <c r="BF18" s="47">
        <f t="shared" si="2"/>
        <v>0</v>
      </c>
      <c r="BH18" s="323"/>
      <c r="BI18" s="321"/>
      <c r="BJ18" s="328"/>
      <c r="BK18" s="331"/>
      <c r="BL18" s="31" t="s">
        <v>155</v>
      </c>
      <c r="BM18" s="26" t="s">
        <v>156</v>
      </c>
      <c r="BN18" s="62">
        <v>33.020000000000003</v>
      </c>
      <c r="BO18" s="63">
        <v>43.110000000000007</v>
      </c>
      <c r="BP18" s="62">
        <f t="shared" si="3"/>
        <v>10.090000000000003</v>
      </c>
      <c r="BR18" s="328"/>
      <c r="BS18" s="365"/>
      <c r="BT18" s="333" t="s">
        <v>127</v>
      </c>
      <c r="BU18" s="333"/>
      <c r="BV18" s="333"/>
      <c r="BW18" s="13" t="s">
        <v>129</v>
      </c>
      <c r="BX18" s="47">
        <v>14.72</v>
      </c>
      <c r="BY18" s="49">
        <v>28.060000000000002</v>
      </c>
      <c r="BZ18" s="47">
        <f t="shared" si="4"/>
        <v>13.340000000000002</v>
      </c>
    </row>
    <row r="19" spans="2:78" ht="54" customHeight="1" x14ac:dyDescent="0.4">
      <c r="J19" s="323"/>
      <c r="K19" s="321"/>
      <c r="L19" s="333"/>
      <c r="M19" s="333"/>
      <c r="N19" s="333"/>
      <c r="O19" s="13" t="s">
        <v>151</v>
      </c>
      <c r="P19" s="47">
        <v>1180.96</v>
      </c>
      <c r="Q19" s="48">
        <v>1180.96</v>
      </c>
      <c r="R19" s="47">
        <f t="shared" si="5"/>
        <v>0</v>
      </c>
      <c r="T19" s="328"/>
      <c r="U19" s="321"/>
      <c r="V19" s="334" t="s">
        <v>74</v>
      </c>
      <c r="W19" s="329" t="s">
        <v>168</v>
      </c>
      <c r="X19" s="329"/>
      <c r="Y19" s="329"/>
      <c r="Z19" s="47">
        <v>224.15</v>
      </c>
      <c r="AA19" s="48">
        <v>418.85999999999996</v>
      </c>
      <c r="AB19" s="47">
        <f t="shared" si="0"/>
        <v>194.70999999999995</v>
      </c>
      <c r="AD19" s="328"/>
      <c r="AE19" s="331"/>
      <c r="AF19" s="324"/>
      <c r="AG19" s="336" t="s">
        <v>161</v>
      </c>
      <c r="AH19" s="327"/>
      <c r="AI19" s="13" t="s">
        <v>162</v>
      </c>
      <c r="AJ19" s="47">
        <v>15.85</v>
      </c>
      <c r="AK19" s="49">
        <v>29.190000000000005</v>
      </c>
      <c r="AL19" s="47">
        <f t="shared" si="7"/>
        <v>13.340000000000005</v>
      </c>
      <c r="AN19" s="323"/>
      <c r="AO19" s="331"/>
      <c r="AP19" s="323"/>
      <c r="AQ19" s="336" t="s">
        <v>209</v>
      </c>
      <c r="AR19" s="337"/>
      <c r="AS19" s="13" t="s">
        <v>143</v>
      </c>
      <c r="AT19" s="47">
        <v>29.04</v>
      </c>
      <c r="AU19" s="49">
        <v>39.129999999999995</v>
      </c>
      <c r="AV19" s="47">
        <f t="shared" si="8"/>
        <v>10.089999999999996</v>
      </c>
      <c r="AX19" s="328"/>
      <c r="AY19" s="335"/>
      <c r="AZ19" s="333"/>
      <c r="BA19" s="333"/>
      <c r="BB19" s="333"/>
      <c r="BC19" s="15" t="s">
        <v>132</v>
      </c>
      <c r="BD19" s="47">
        <v>295.24</v>
      </c>
      <c r="BE19" s="49">
        <v>295.24</v>
      </c>
      <c r="BF19" s="47">
        <f t="shared" si="2"/>
        <v>0</v>
      </c>
      <c r="BH19" s="324"/>
      <c r="BI19" s="321"/>
      <c r="BJ19" s="328"/>
      <c r="BK19" s="335" t="s">
        <v>191</v>
      </c>
      <c r="BL19" s="335"/>
      <c r="BM19" s="13" t="s">
        <v>162</v>
      </c>
      <c r="BN19" s="50">
        <v>21.19</v>
      </c>
      <c r="BO19" s="51">
        <v>31.28</v>
      </c>
      <c r="BP19" s="50">
        <f t="shared" si="3"/>
        <v>10.09</v>
      </c>
      <c r="BR19" s="328"/>
      <c r="BS19" s="335" t="s">
        <v>267</v>
      </c>
      <c r="BT19" s="333" t="s">
        <v>114</v>
      </c>
      <c r="BU19" s="333"/>
      <c r="BV19" s="333"/>
      <c r="BW19" s="13" t="s">
        <v>122</v>
      </c>
      <c r="BX19" s="50">
        <v>456.46</v>
      </c>
      <c r="BY19" s="51">
        <v>456.46</v>
      </c>
      <c r="BZ19" s="50">
        <f t="shared" si="4"/>
        <v>0</v>
      </c>
    </row>
    <row r="20" spans="2:78" ht="54" customHeight="1" x14ac:dyDescent="0.4">
      <c r="J20" s="323"/>
      <c r="K20" s="321"/>
      <c r="L20" s="333"/>
      <c r="M20" s="333"/>
      <c r="N20" s="333"/>
      <c r="O20" s="13" t="s">
        <v>158</v>
      </c>
      <c r="P20" s="47">
        <v>1476.2</v>
      </c>
      <c r="Q20" s="48">
        <v>1476.2000000000003</v>
      </c>
      <c r="R20" s="47">
        <f t="shared" si="5"/>
        <v>0</v>
      </c>
      <c r="T20" s="328"/>
      <c r="U20" s="321"/>
      <c r="V20" s="334"/>
      <c r="W20" s="329" t="s">
        <v>178</v>
      </c>
      <c r="X20" s="329"/>
      <c r="Y20" s="329"/>
      <c r="Z20" s="47">
        <v>361.39</v>
      </c>
      <c r="AA20" s="48">
        <v>750.78</v>
      </c>
      <c r="AB20" s="47">
        <f t="shared" si="0"/>
        <v>389.39</v>
      </c>
      <c r="AD20" s="328"/>
      <c r="AE20" s="331"/>
      <c r="AF20" s="336" t="s">
        <v>171</v>
      </c>
      <c r="AG20" s="326"/>
      <c r="AH20" s="327"/>
      <c r="AI20" s="13" t="s">
        <v>172</v>
      </c>
      <c r="AJ20" s="64" t="s">
        <v>259</v>
      </c>
      <c r="AK20" s="65" t="s">
        <v>259</v>
      </c>
      <c r="AL20" s="64" t="s">
        <v>259</v>
      </c>
      <c r="AN20" s="324"/>
      <c r="AO20" s="332"/>
      <c r="AP20" s="324"/>
      <c r="AQ20" s="336" t="s">
        <v>161</v>
      </c>
      <c r="AR20" s="327"/>
      <c r="AS20" s="13" t="s">
        <v>162</v>
      </c>
      <c r="AT20" s="47">
        <v>15.709999999999999</v>
      </c>
      <c r="AU20" s="49">
        <v>29.050000000000004</v>
      </c>
      <c r="AV20" s="47">
        <f t="shared" si="8"/>
        <v>13.340000000000005</v>
      </c>
      <c r="AW20" s="35"/>
      <c r="AX20" s="328"/>
      <c r="AY20" s="335"/>
      <c r="AZ20" s="328" t="s">
        <v>127</v>
      </c>
      <c r="BA20" s="329" t="s">
        <v>210</v>
      </c>
      <c r="BB20" s="20" t="s">
        <v>139</v>
      </c>
      <c r="BC20" s="18" t="s">
        <v>211</v>
      </c>
      <c r="BD20" s="52">
        <v>26.02</v>
      </c>
      <c r="BE20" s="53">
        <v>38</v>
      </c>
      <c r="BF20" s="52">
        <f t="shared" si="2"/>
        <v>11.98</v>
      </c>
      <c r="BR20" s="328"/>
      <c r="BS20" s="321"/>
      <c r="BT20" s="334" t="s">
        <v>127</v>
      </c>
      <c r="BU20" s="329" t="s">
        <v>128</v>
      </c>
      <c r="BV20" s="329"/>
      <c r="BW20" s="13" t="s">
        <v>129</v>
      </c>
      <c r="BX20" s="50">
        <v>13.149999999999999</v>
      </c>
      <c r="BY20" s="51">
        <v>23.24</v>
      </c>
      <c r="BZ20" s="50">
        <f t="shared" si="4"/>
        <v>10.09</v>
      </c>
    </row>
    <row r="21" spans="2:78" ht="54" customHeight="1" x14ac:dyDescent="0.4">
      <c r="J21" s="323"/>
      <c r="K21" s="321"/>
      <c r="L21" s="333"/>
      <c r="M21" s="333"/>
      <c r="N21" s="333"/>
      <c r="O21" s="13" t="s">
        <v>163</v>
      </c>
      <c r="P21" s="47">
        <v>1771.44</v>
      </c>
      <c r="Q21" s="48">
        <v>1771.44</v>
      </c>
      <c r="R21" s="47">
        <f t="shared" si="5"/>
        <v>0</v>
      </c>
      <c r="T21" s="328"/>
      <c r="U21" s="321"/>
      <c r="V21" s="334"/>
      <c r="W21" s="329" t="s">
        <v>41</v>
      </c>
      <c r="X21" s="329"/>
      <c r="Y21" s="329"/>
      <c r="Z21" s="47">
        <v>361.39</v>
      </c>
      <c r="AA21" s="48">
        <v>750.78</v>
      </c>
      <c r="AB21" s="47">
        <f t="shared" si="0"/>
        <v>389.39</v>
      </c>
      <c r="AD21" s="328"/>
      <c r="AE21" s="331"/>
      <c r="AF21" s="325" t="s">
        <v>212</v>
      </c>
      <c r="AG21" s="326"/>
      <c r="AH21" s="327"/>
      <c r="AI21" s="13" t="s">
        <v>213</v>
      </c>
      <c r="AJ21" s="64" t="s">
        <v>259</v>
      </c>
      <c r="AK21" s="65" t="s">
        <v>259</v>
      </c>
      <c r="AL21" s="64" t="s">
        <v>259</v>
      </c>
      <c r="AX21" s="328"/>
      <c r="AY21" s="335"/>
      <c r="AZ21" s="328"/>
      <c r="BA21" s="333"/>
      <c r="BB21" s="24" t="s">
        <v>148</v>
      </c>
      <c r="BC21" s="22" t="s">
        <v>214</v>
      </c>
      <c r="BD21" s="56">
        <v>34.71</v>
      </c>
      <c r="BE21" s="57">
        <v>46.7</v>
      </c>
      <c r="BF21" s="56">
        <f t="shared" si="2"/>
        <v>11.990000000000002</v>
      </c>
      <c r="BH21" s="341" t="s">
        <v>215</v>
      </c>
      <c r="BI21" s="342"/>
      <c r="BJ21" s="342"/>
      <c r="BK21" s="342"/>
      <c r="BL21" s="342"/>
      <c r="BM21" s="343"/>
      <c r="BN21" s="46" t="s">
        <v>250</v>
      </c>
      <c r="BO21" s="11" t="s">
        <v>251</v>
      </c>
      <c r="BP21" s="46" t="s">
        <v>252</v>
      </c>
      <c r="BR21" s="328"/>
      <c r="BS21" s="321"/>
      <c r="BT21" s="334"/>
      <c r="BU21" s="329" t="s">
        <v>134</v>
      </c>
      <c r="BV21" s="329"/>
      <c r="BW21" s="13" t="s">
        <v>129</v>
      </c>
      <c r="BX21" s="50">
        <v>11.969999999999999</v>
      </c>
      <c r="BY21" s="51">
        <v>22.060000000000002</v>
      </c>
      <c r="BZ21" s="50">
        <f t="shared" si="4"/>
        <v>10.090000000000003</v>
      </c>
    </row>
    <row r="22" spans="2:78" ht="54" customHeight="1" x14ac:dyDescent="0.4">
      <c r="J22" s="323"/>
      <c r="K22" s="321"/>
      <c r="L22" s="328" t="s">
        <v>127</v>
      </c>
      <c r="M22" s="373" t="s">
        <v>218</v>
      </c>
      <c r="N22" s="373"/>
      <c r="O22" s="18" t="s">
        <v>219</v>
      </c>
      <c r="P22" s="52">
        <v>19.91</v>
      </c>
      <c r="Q22" s="71">
        <v>30</v>
      </c>
      <c r="R22" s="52">
        <f t="shared" si="5"/>
        <v>10.09</v>
      </c>
      <c r="T22" s="328"/>
      <c r="U22" s="321" t="s">
        <v>92</v>
      </c>
      <c r="V22" s="333" t="s">
        <v>114</v>
      </c>
      <c r="W22" s="333"/>
      <c r="X22" s="333"/>
      <c r="Y22" s="13" t="s">
        <v>220</v>
      </c>
      <c r="Z22" s="47">
        <v>267.74</v>
      </c>
      <c r="AA22" s="48">
        <v>267.74</v>
      </c>
      <c r="AB22" s="47">
        <f t="shared" si="0"/>
        <v>0</v>
      </c>
      <c r="AD22" s="328"/>
      <c r="AE22" s="331"/>
      <c r="AF22" s="336" t="s">
        <v>179</v>
      </c>
      <c r="AG22" s="338"/>
      <c r="AH22" s="337"/>
      <c r="AI22" s="13" t="s">
        <v>180</v>
      </c>
      <c r="AJ22" s="64" t="s">
        <v>259</v>
      </c>
      <c r="AK22" s="65" t="s">
        <v>259</v>
      </c>
      <c r="AL22" s="64" t="s">
        <v>259</v>
      </c>
      <c r="AX22" s="328"/>
      <c r="AY22" s="335"/>
      <c r="AZ22" s="328"/>
      <c r="BA22" s="333"/>
      <c r="BB22" s="28" t="s">
        <v>155</v>
      </c>
      <c r="BC22" s="26" t="s">
        <v>221</v>
      </c>
      <c r="BD22" s="60">
        <v>40.090000000000003</v>
      </c>
      <c r="BE22" s="61">
        <v>52.08</v>
      </c>
      <c r="BF22" s="60">
        <f t="shared" si="2"/>
        <v>11.989999999999995</v>
      </c>
      <c r="BH22" s="328" t="s">
        <v>240</v>
      </c>
      <c r="BI22" s="335" t="s">
        <v>237</v>
      </c>
      <c r="BJ22" s="335"/>
      <c r="BK22" s="321" t="s">
        <v>95</v>
      </c>
      <c r="BL22" s="32" t="s">
        <v>142</v>
      </c>
      <c r="BM22" s="13" t="s">
        <v>183</v>
      </c>
      <c r="BN22" s="72">
        <v>0.26800000000000002</v>
      </c>
      <c r="BO22" s="73">
        <v>0.247</v>
      </c>
      <c r="BP22" s="72">
        <f t="shared" ref="BP22:BP30" si="9">BO22-BN22</f>
        <v>-2.1000000000000019E-2</v>
      </c>
      <c r="BR22" s="328"/>
      <c r="BS22" s="335" t="s">
        <v>268</v>
      </c>
      <c r="BT22" s="352" t="s">
        <v>114</v>
      </c>
      <c r="BU22" s="353"/>
      <c r="BV22" s="354"/>
      <c r="BW22" s="15" t="s">
        <v>217</v>
      </c>
      <c r="BX22" s="47">
        <v>5692.3</v>
      </c>
      <c r="BY22" s="49">
        <v>5692.3</v>
      </c>
      <c r="BZ22" s="47">
        <f t="shared" si="4"/>
        <v>0</v>
      </c>
    </row>
    <row r="23" spans="2:78" ht="54" customHeight="1" x14ac:dyDescent="0.4">
      <c r="J23" s="323"/>
      <c r="K23" s="321"/>
      <c r="L23" s="328"/>
      <c r="M23" s="369" t="s">
        <v>224</v>
      </c>
      <c r="N23" s="369"/>
      <c r="O23" s="22" t="s">
        <v>225</v>
      </c>
      <c r="P23" s="56">
        <v>26.51</v>
      </c>
      <c r="Q23" s="74">
        <v>36.6</v>
      </c>
      <c r="R23" s="56">
        <f t="shared" si="5"/>
        <v>10.09</v>
      </c>
      <c r="T23" s="328"/>
      <c r="U23" s="321"/>
      <c r="V23" s="333" t="s">
        <v>127</v>
      </c>
      <c r="W23" s="333"/>
      <c r="X23" s="333"/>
      <c r="Y23" s="13" t="s">
        <v>162</v>
      </c>
      <c r="Z23" s="47">
        <v>20.080000000000002</v>
      </c>
      <c r="AA23" s="48">
        <v>30.17</v>
      </c>
      <c r="AB23" s="47">
        <f t="shared" si="0"/>
        <v>10.09</v>
      </c>
      <c r="AD23" s="328"/>
      <c r="AE23" s="332"/>
      <c r="AF23" s="325" t="s">
        <v>182</v>
      </c>
      <c r="AG23" s="326"/>
      <c r="AH23" s="327"/>
      <c r="AI23" s="13" t="s">
        <v>183</v>
      </c>
      <c r="AJ23" s="47">
        <v>330.44</v>
      </c>
      <c r="AK23" s="49">
        <v>330.44</v>
      </c>
      <c r="AL23" s="47">
        <f>AK23-AJ23</f>
        <v>0</v>
      </c>
      <c r="AX23" s="328"/>
      <c r="AY23" s="335"/>
      <c r="AZ23" s="328"/>
      <c r="BA23" s="329" t="s">
        <v>161</v>
      </c>
      <c r="BB23" s="333"/>
      <c r="BC23" s="13" t="s">
        <v>162</v>
      </c>
      <c r="BD23" s="47">
        <v>16.11</v>
      </c>
      <c r="BE23" s="49">
        <v>29.79</v>
      </c>
      <c r="BF23" s="47">
        <f t="shared" si="2"/>
        <v>13.68</v>
      </c>
      <c r="BH23" s="328"/>
      <c r="BI23" s="335"/>
      <c r="BJ23" s="335"/>
      <c r="BK23" s="321"/>
      <c r="BL23" s="32" t="s">
        <v>150</v>
      </c>
      <c r="BM23" s="13" t="s">
        <v>183</v>
      </c>
      <c r="BN23" s="72">
        <v>0.19500000000000001</v>
      </c>
      <c r="BO23" s="73">
        <v>0.20100000000000001</v>
      </c>
      <c r="BP23" s="72">
        <f t="shared" si="9"/>
        <v>6.0000000000000053E-3</v>
      </c>
      <c r="BR23" s="328"/>
      <c r="BS23" s="335"/>
      <c r="BT23" s="358"/>
      <c r="BU23" s="359"/>
      <c r="BV23" s="360"/>
      <c r="BW23" s="15" t="s">
        <v>223</v>
      </c>
      <c r="BX23" s="47">
        <v>1138.46</v>
      </c>
      <c r="BY23" s="49">
        <v>1138.46</v>
      </c>
      <c r="BZ23" s="47">
        <f t="shared" si="4"/>
        <v>0</v>
      </c>
    </row>
    <row r="24" spans="2:78" ht="54" customHeight="1" x14ac:dyDescent="0.4">
      <c r="J24" s="323"/>
      <c r="K24" s="321"/>
      <c r="L24" s="328"/>
      <c r="M24" s="370" t="s">
        <v>226</v>
      </c>
      <c r="N24" s="370"/>
      <c r="O24" s="26" t="s">
        <v>227</v>
      </c>
      <c r="P24" s="60">
        <v>30.6</v>
      </c>
      <c r="Q24" s="75">
        <v>40.690000000000005</v>
      </c>
      <c r="R24" s="60">
        <f t="shared" si="5"/>
        <v>10.090000000000003</v>
      </c>
      <c r="T24" s="328"/>
      <c r="U24" s="321"/>
      <c r="V24" s="333" t="s">
        <v>182</v>
      </c>
      <c r="W24" s="333"/>
      <c r="X24" s="333"/>
      <c r="Y24" s="13" t="s">
        <v>183</v>
      </c>
      <c r="Z24" s="47">
        <v>229.72</v>
      </c>
      <c r="AA24" s="48">
        <v>310.42000000000007</v>
      </c>
      <c r="AB24" s="47">
        <f t="shared" si="0"/>
        <v>80.700000000000074</v>
      </c>
      <c r="BH24" s="328"/>
      <c r="BI24" s="335"/>
      <c r="BJ24" s="335"/>
      <c r="BK24" s="335" t="s">
        <v>241</v>
      </c>
      <c r="BL24" s="32" t="s">
        <v>142</v>
      </c>
      <c r="BM24" s="13" t="s">
        <v>183</v>
      </c>
      <c r="BN24" s="72">
        <v>0.32500000000000001</v>
      </c>
      <c r="BO24" s="73">
        <v>0.28499999999999998</v>
      </c>
      <c r="BP24" s="72">
        <f t="shared" si="9"/>
        <v>-4.0000000000000036E-2</v>
      </c>
      <c r="BR24" s="328"/>
      <c r="BS24" s="335"/>
      <c r="BT24" s="366" t="s">
        <v>127</v>
      </c>
      <c r="BU24" s="339" t="s">
        <v>201</v>
      </c>
      <c r="BV24" s="15" t="s">
        <v>142</v>
      </c>
      <c r="BW24" s="13" t="s">
        <v>143</v>
      </c>
      <c r="BX24" s="47">
        <v>18.43</v>
      </c>
      <c r="BY24" s="49">
        <v>29.12</v>
      </c>
      <c r="BZ24" s="47">
        <f t="shared" si="4"/>
        <v>10.690000000000001</v>
      </c>
    </row>
    <row r="25" spans="2:78" ht="54" customHeight="1" x14ac:dyDescent="0.4">
      <c r="J25" s="323"/>
      <c r="K25" s="321"/>
      <c r="L25" s="333" t="s">
        <v>182</v>
      </c>
      <c r="M25" s="333"/>
      <c r="N25" s="333"/>
      <c r="O25" s="13" t="s">
        <v>183</v>
      </c>
      <c r="P25" s="47">
        <v>240.72</v>
      </c>
      <c r="Q25" s="48">
        <v>321.41999999999996</v>
      </c>
      <c r="R25" s="47">
        <f t="shared" si="5"/>
        <v>80.69999999999996</v>
      </c>
      <c r="U25" s="36"/>
      <c r="V25" s="16"/>
      <c r="Y25" s="10"/>
      <c r="Z25" s="10"/>
      <c r="AA25" s="10"/>
      <c r="AB25" s="76"/>
      <c r="AX25" s="341" t="s">
        <v>215</v>
      </c>
      <c r="AY25" s="342"/>
      <c r="AZ25" s="342"/>
      <c r="BA25" s="342"/>
      <c r="BB25" s="342"/>
      <c r="BC25" s="343"/>
      <c r="BD25" s="46" t="s">
        <v>250</v>
      </c>
      <c r="BE25" s="11" t="s">
        <v>251</v>
      </c>
      <c r="BF25" s="11" t="s">
        <v>252</v>
      </c>
      <c r="BH25" s="328"/>
      <c r="BI25" s="335"/>
      <c r="BJ25" s="335"/>
      <c r="BK25" s="335"/>
      <c r="BL25" s="32" t="s">
        <v>150</v>
      </c>
      <c r="BM25" s="13" t="s">
        <v>183</v>
      </c>
      <c r="BN25" s="72">
        <v>0.25800000000000001</v>
      </c>
      <c r="BO25" s="73">
        <v>0.24099999999999999</v>
      </c>
      <c r="BP25" s="72">
        <f t="shared" si="9"/>
        <v>-1.7000000000000015E-2</v>
      </c>
      <c r="BR25" s="328"/>
      <c r="BS25" s="335"/>
      <c r="BT25" s="367"/>
      <c r="BU25" s="340"/>
      <c r="BV25" s="15" t="s">
        <v>150</v>
      </c>
      <c r="BW25" s="13" t="s">
        <v>143</v>
      </c>
      <c r="BX25" s="47">
        <v>16.75</v>
      </c>
      <c r="BY25" s="49">
        <v>27.43</v>
      </c>
      <c r="BZ25" s="47">
        <f t="shared" si="4"/>
        <v>10.68</v>
      </c>
    </row>
    <row r="26" spans="2:78" ht="54" customHeight="1" x14ac:dyDescent="0.4">
      <c r="B26" s="371" t="s">
        <v>269</v>
      </c>
      <c r="C26" s="372"/>
      <c r="D26" s="372"/>
      <c r="E26" s="372"/>
      <c r="F26" s="372"/>
      <c r="G26" s="372"/>
      <c r="J26" s="323"/>
      <c r="K26" s="321" t="s">
        <v>94</v>
      </c>
      <c r="L26" s="333" t="s">
        <v>114</v>
      </c>
      <c r="M26" s="333"/>
      <c r="N26" s="333"/>
      <c r="O26" s="13" t="s">
        <v>200</v>
      </c>
      <c r="P26" s="47">
        <v>295.24</v>
      </c>
      <c r="Q26" s="48">
        <v>295.24</v>
      </c>
      <c r="R26" s="47">
        <f t="shared" si="5"/>
        <v>0</v>
      </c>
      <c r="U26" s="36"/>
      <c r="V26" s="16"/>
      <c r="Y26" s="10"/>
      <c r="Z26" s="10"/>
      <c r="AA26" s="10"/>
      <c r="AB26" s="76"/>
      <c r="AX26" s="335" t="s">
        <v>270</v>
      </c>
      <c r="AY26" s="335"/>
      <c r="AZ26" s="335"/>
      <c r="BA26" s="335"/>
      <c r="BB26" s="32" t="s">
        <v>189</v>
      </c>
      <c r="BC26" s="13" t="s">
        <v>183</v>
      </c>
      <c r="BD26" s="33">
        <v>0.03</v>
      </c>
      <c r="BE26" s="33">
        <v>0.03</v>
      </c>
      <c r="BF26" s="33">
        <f t="shared" ref="BF26:BF30" si="10">BE26-BD26</f>
        <v>0</v>
      </c>
      <c r="BH26" s="328"/>
      <c r="BI26" s="335"/>
      <c r="BJ26" s="335"/>
      <c r="BK26" s="321" t="s">
        <v>243</v>
      </c>
      <c r="BL26" s="321"/>
      <c r="BM26" s="13" t="s">
        <v>183</v>
      </c>
      <c r="BN26" s="47">
        <v>0.186</v>
      </c>
      <c r="BO26" s="49">
        <v>0.186</v>
      </c>
      <c r="BP26" s="47">
        <f t="shared" si="9"/>
        <v>0</v>
      </c>
      <c r="BR26" s="328"/>
      <c r="BS26" s="335"/>
      <c r="BT26" s="368"/>
      <c r="BU26" s="336" t="s">
        <v>231</v>
      </c>
      <c r="BV26" s="327"/>
      <c r="BW26" s="13" t="s">
        <v>162</v>
      </c>
      <c r="BX26" s="47">
        <v>15.66</v>
      </c>
      <c r="BY26" s="49">
        <v>25.42</v>
      </c>
      <c r="BZ26" s="47">
        <f t="shared" si="4"/>
        <v>9.7600000000000016</v>
      </c>
    </row>
    <row r="27" spans="2:78" ht="54" customHeight="1" x14ac:dyDescent="0.4">
      <c r="B27" s="372"/>
      <c r="C27" s="372"/>
      <c r="D27" s="372"/>
      <c r="E27" s="372"/>
      <c r="F27" s="372"/>
      <c r="G27" s="372"/>
      <c r="J27" s="323"/>
      <c r="K27" s="321"/>
      <c r="L27" s="328" t="s">
        <v>127</v>
      </c>
      <c r="M27" s="373" t="s">
        <v>218</v>
      </c>
      <c r="N27" s="373"/>
      <c r="O27" s="18" t="s">
        <v>219</v>
      </c>
      <c r="P27" s="52">
        <v>19.91</v>
      </c>
      <c r="Q27" s="71">
        <v>30</v>
      </c>
      <c r="R27" s="52">
        <f t="shared" si="5"/>
        <v>10.09</v>
      </c>
      <c r="U27" s="36"/>
      <c r="V27" s="16"/>
      <c r="Y27" s="10"/>
      <c r="Z27" s="10"/>
      <c r="AA27" s="10"/>
      <c r="AB27" s="76"/>
      <c r="AX27" s="335"/>
      <c r="AY27" s="335"/>
      <c r="AZ27" s="335"/>
      <c r="BA27" s="335"/>
      <c r="BB27" s="32" t="s">
        <v>195</v>
      </c>
      <c r="BC27" s="13" t="s">
        <v>183</v>
      </c>
      <c r="BD27" s="14">
        <v>550</v>
      </c>
      <c r="BE27" s="14">
        <v>550</v>
      </c>
      <c r="BF27" s="14">
        <f t="shared" si="10"/>
        <v>0</v>
      </c>
      <c r="BH27" s="328"/>
      <c r="BI27" s="335" t="s">
        <v>244</v>
      </c>
      <c r="BJ27" s="321"/>
      <c r="BK27" s="321" t="s">
        <v>95</v>
      </c>
      <c r="BL27" s="321"/>
      <c r="BM27" s="13" t="s">
        <v>183</v>
      </c>
      <c r="BN27" s="47">
        <v>500.63</v>
      </c>
      <c r="BO27" s="49">
        <v>498.87</v>
      </c>
      <c r="BP27" s="47">
        <f t="shared" si="9"/>
        <v>-1.7599999999999909</v>
      </c>
      <c r="BR27" s="328"/>
      <c r="BS27" s="330" t="s">
        <v>271</v>
      </c>
      <c r="BT27" s="333" t="s">
        <v>114</v>
      </c>
      <c r="BU27" s="333"/>
      <c r="BV27" s="333"/>
      <c r="BW27" s="15" t="s">
        <v>235</v>
      </c>
      <c r="BX27" s="50">
        <v>2117.46</v>
      </c>
      <c r="BY27" s="51">
        <v>2117.46</v>
      </c>
      <c r="BZ27" s="50">
        <f t="shared" si="4"/>
        <v>0</v>
      </c>
    </row>
    <row r="28" spans="2:78" ht="54" customHeight="1" x14ac:dyDescent="0.4">
      <c r="J28" s="323"/>
      <c r="K28" s="321"/>
      <c r="L28" s="328"/>
      <c r="M28" s="369" t="s">
        <v>224</v>
      </c>
      <c r="N28" s="369"/>
      <c r="O28" s="22" t="s">
        <v>225</v>
      </c>
      <c r="P28" s="56">
        <v>26.51</v>
      </c>
      <c r="Q28" s="74">
        <v>36.6</v>
      </c>
      <c r="R28" s="56">
        <f t="shared" si="5"/>
        <v>10.09</v>
      </c>
      <c r="U28" s="36"/>
      <c r="V28" s="16"/>
      <c r="Y28" s="10"/>
      <c r="Z28" s="10"/>
      <c r="AA28" s="10"/>
      <c r="AB28" s="76"/>
      <c r="AX28" s="335" t="s">
        <v>272</v>
      </c>
      <c r="AY28" s="335"/>
      <c r="AZ28" s="335"/>
      <c r="BA28" s="335"/>
      <c r="BB28" s="335"/>
      <c r="BC28" s="13" t="s">
        <v>183</v>
      </c>
      <c r="BD28" s="14">
        <v>55</v>
      </c>
      <c r="BE28" s="14">
        <v>55</v>
      </c>
      <c r="BF28" s="14">
        <f t="shared" si="10"/>
        <v>0</v>
      </c>
      <c r="BH28" s="328"/>
      <c r="BI28" s="321"/>
      <c r="BJ28" s="321"/>
      <c r="BK28" s="335" t="s">
        <v>246</v>
      </c>
      <c r="BL28" s="321"/>
      <c r="BM28" s="13" t="s">
        <v>183</v>
      </c>
      <c r="BN28" s="47">
        <v>689.81</v>
      </c>
      <c r="BO28" s="49">
        <v>632.69000000000005</v>
      </c>
      <c r="BP28" s="47">
        <f t="shared" si="9"/>
        <v>-57.119999999999891</v>
      </c>
      <c r="BR28" s="328"/>
      <c r="BS28" s="364"/>
      <c r="BT28" s="333"/>
      <c r="BU28" s="333"/>
      <c r="BV28" s="333"/>
      <c r="BW28" s="15" t="s">
        <v>223</v>
      </c>
      <c r="BX28" s="50">
        <v>516.96</v>
      </c>
      <c r="BY28" s="51">
        <v>516.96</v>
      </c>
      <c r="BZ28" s="50">
        <f t="shared" si="4"/>
        <v>0</v>
      </c>
    </row>
    <row r="29" spans="2:78" ht="54" customHeight="1" x14ac:dyDescent="0.4">
      <c r="J29" s="324"/>
      <c r="K29" s="321"/>
      <c r="L29" s="328"/>
      <c r="M29" s="370" t="s">
        <v>226</v>
      </c>
      <c r="N29" s="370"/>
      <c r="O29" s="26" t="s">
        <v>227</v>
      </c>
      <c r="P29" s="60">
        <v>30.6</v>
      </c>
      <c r="Q29" s="75">
        <v>40.690000000000005</v>
      </c>
      <c r="R29" s="60">
        <f t="shared" si="5"/>
        <v>10.090000000000003</v>
      </c>
      <c r="U29" s="36"/>
      <c r="V29" s="16"/>
      <c r="Y29" s="10"/>
      <c r="Z29" s="10"/>
      <c r="AA29" s="10"/>
      <c r="AB29" s="76"/>
      <c r="AX29" s="335" t="s">
        <v>247</v>
      </c>
      <c r="AY29" s="335"/>
      <c r="AZ29" s="335"/>
      <c r="BA29" s="335"/>
      <c r="BB29" s="32" t="s">
        <v>230</v>
      </c>
      <c r="BC29" s="13" t="s">
        <v>183</v>
      </c>
      <c r="BD29" s="14">
        <v>11</v>
      </c>
      <c r="BE29" s="14">
        <v>11</v>
      </c>
      <c r="BF29" s="14">
        <f t="shared" si="10"/>
        <v>0</v>
      </c>
      <c r="BH29" s="328"/>
      <c r="BI29" s="321"/>
      <c r="BJ29" s="321"/>
      <c r="BK29" s="321" t="s">
        <v>243</v>
      </c>
      <c r="BL29" s="321"/>
      <c r="BM29" s="13" t="s">
        <v>183</v>
      </c>
      <c r="BN29" s="47">
        <v>324.67</v>
      </c>
      <c r="BO29" s="49">
        <v>324.67</v>
      </c>
      <c r="BP29" s="47">
        <f t="shared" si="9"/>
        <v>0</v>
      </c>
      <c r="BR29" s="328"/>
      <c r="BS29" s="365"/>
      <c r="BT29" s="333" t="s">
        <v>127</v>
      </c>
      <c r="BU29" s="333"/>
      <c r="BV29" s="333"/>
      <c r="BW29" s="13" t="s">
        <v>143</v>
      </c>
      <c r="BX29" s="50">
        <v>15.62</v>
      </c>
      <c r="BY29" s="51">
        <v>25.709999999999994</v>
      </c>
      <c r="BZ29" s="50">
        <f t="shared" si="4"/>
        <v>10.089999999999995</v>
      </c>
    </row>
    <row r="30" spans="2:78" ht="54" customHeight="1" x14ac:dyDescent="0.4">
      <c r="J30" s="39"/>
      <c r="T30" s="39"/>
      <c r="U30" s="36"/>
      <c r="V30" s="16"/>
      <c r="Y30" s="10"/>
      <c r="Z30" s="10"/>
      <c r="AA30" s="10"/>
      <c r="AB30" s="76"/>
      <c r="AX30" s="335"/>
      <c r="AY30" s="335"/>
      <c r="AZ30" s="335"/>
      <c r="BA30" s="335"/>
      <c r="BB30" s="32" t="s">
        <v>233</v>
      </c>
      <c r="BC30" s="13" t="s">
        <v>183</v>
      </c>
      <c r="BD30" s="14">
        <v>8.8000000000000007</v>
      </c>
      <c r="BE30" s="14">
        <v>8.8000000000000007</v>
      </c>
      <c r="BF30" s="14">
        <f t="shared" si="10"/>
        <v>0</v>
      </c>
      <c r="BH30" s="328"/>
      <c r="BI30" s="335" t="s">
        <v>248</v>
      </c>
      <c r="BJ30" s="335"/>
      <c r="BK30" s="335"/>
      <c r="BL30" s="335"/>
      <c r="BM30" s="13" t="s">
        <v>249</v>
      </c>
      <c r="BN30" s="47">
        <v>616</v>
      </c>
      <c r="BO30" s="49">
        <v>616</v>
      </c>
      <c r="BP30" s="47">
        <f t="shared" si="9"/>
        <v>0</v>
      </c>
    </row>
    <row r="31" spans="2:78" ht="25.5" customHeight="1" x14ac:dyDescent="0.4">
      <c r="T31" s="39"/>
      <c r="BI31" s="36"/>
      <c r="BJ31" s="16"/>
      <c r="BM31" s="37"/>
      <c r="BN31" s="37"/>
      <c r="BO31" s="10"/>
      <c r="BP31" s="76"/>
    </row>
    <row r="32" spans="2:78" ht="54" customHeight="1" x14ac:dyDescent="0.4">
      <c r="T32" s="39"/>
      <c r="BI32" s="36"/>
      <c r="BJ32" s="16"/>
      <c r="BM32" s="37"/>
      <c r="BN32" s="37"/>
      <c r="BO32" s="10"/>
      <c r="BP32" s="76"/>
    </row>
    <row r="33" spans="10:78" ht="54" customHeight="1" x14ac:dyDescent="0.4">
      <c r="T33" s="39"/>
      <c r="BI33" s="36"/>
      <c r="BJ33" s="16"/>
      <c r="BM33" s="37"/>
      <c r="BN33" s="37"/>
      <c r="BO33" s="10"/>
      <c r="BP33" s="76"/>
    </row>
    <row r="34" spans="10:78" ht="54" customHeight="1" x14ac:dyDescent="0.4">
      <c r="T34" s="39"/>
      <c r="BI34" s="36"/>
      <c r="BJ34" s="16"/>
      <c r="BM34" s="37"/>
      <c r="BN34" s="37"/>
      <c r="BO34" s="10"/>
      <c r="BP34" s="76"/>
    </row>
    <row r="35" spans="10:78" ht="54" customHeight="1" x14ac:dyDescent="0.4">
      <c r="K35" s="36"/>
      <c r="L35" s="16"/>
      <c r="O35" s="10"/>
      <c r="P35" s="10"/>
      <c r="Q35" s="10"/>
      <c r="R35" s="76"/>
      <c r="T35" s="39"/>
      <c r="AD35" s="37"/>
      <c r="AE35" s="36"/>
      <c r="AF35" s="16"/>
      <c r="AH35" s="10"/>
      <c r="AI35" s="10"/>
      <c r="AJ35" s="10"/>
      <c r="AK35" s="10"/>
      <c r="AL35" s="76"/>
      <c r="AW35" s="10"/>
      <c r="BG35" s="10"/>
      <c r="BI35" s="36"/>
      <c r="BJ35" s="16"/>
      <c r="BM35" s="37"/>
      <c r="BN35" s="37"/>
      <c r="BO35" s="10"/>
      <c r="BP35" s="76"/>
    </row>
    <row r="36" spans="10:78" ht="45.75" customHeight="1" x14ac:dyDescent="0.4">
      <c r="K36" s="36"/>
      <c r="L36" s="16"/>
      <c r="O36" s="10"/>
      <c r="P36" s="10"/>
      <c r="Q36" s="10"/>
      <c r="R36" s="76"/>
      <c r="T36" s="39"/>
      <c r="AD36" s="37"/>
      <c r="AE36" s="36"/>
      <c r="AF36" s="16"/>
      <c r="AH36" s="10"/>
      <c r="AI36" s="10"/>
      <c r="AJ36" s="10"/>
      <c r="AK36" s="10"/>
      <c r="AL36" s="76"/>
      <c r="AO36" s="36"/>
      <c r="AP36" s="16"/>
      <c r="AQ36" s="16"/>
      <c r="AS36" s="10"/>
      <c r="AT36" s="10"/>
      <c r="AU36" s="10"/>
      <c r="AV36" s="76"/>
      <c r="AW36" s="10"/>
      <c r="BG36" s="10"/>
      <c r="BS36" s="36"/>
      <c r="BT36" s="16"/>
      <c r="BW36" s="10"/>
      <c r="BX36" s="10"/>
      <c r="BY36" s="10"/>
      <c r="BZ36" s="76"/>
    </row>
    <row r="37" spans="10:78" ht="45.75" customHeight="1" x14ac:dyDescent="0.4">
      <c r="K37" s="36"/>
      <c r="L37" s="16"/>
      <c r="O37" s="10"/>
      <c r="P37" s="10"/>
      <c r="Q37" s="10"/>
      <c r="R37" s="76"/>
      <c r="T37" s="39"/>
      <c r="AD37" s="37"/>
      <c r="AE37" s="36"/>
      <c r="AF37" s="16"/>
      <c r="AH37" s="10"/>
      <c r="AI37" s="10"/>
      <c r="AJ37" s="10"/>
      <c r="AK37" s="10"/>
      <c r="AL37" s="76"/>
      <c r="AO37" s="36"/>
      <c r="AP37" s="16"/>
      <c r="AQ37" s="16"/>
      <c r="AS37" s="10"/>
      <c r="AT37" s="10"/>
      <c r="AU37" s="10"/>
      <c r="AV37" s="76"/>
      <c r="AW37" s="10"/>
      <c r="BG37" s="10"/>
      <c r="BS37" s="36"/>
      <c r="BT37" s="16"/>
      <c r="BW37" s="10"/>
      <c r="BX37" s="10"/>
      <c r="BY37" s="10"/>
      <c r="BZ37" s="76"/>
    </row>
    <row r="38" spans="10:78" ht="45.75" customHeight="1" x14ac:dyDescent="0.4">
      <c r="K38" s="36"/>
      <c r="L38" s="16"/>
      <c r="O38" s="10"/>
      <c r="P38" s="10"/>
      <c r="Q38" s="10"/>
      <c r="R38" s="76"/>
      <c r="T38" s="39"/>
      <c r="AD38" s="37"/>
      <c r="AE38" s="36"/>
      <c r="AF38" s="16"/>
      <c r="AH38" s="10"/>
      <c r="AI38" s="10"/>
      <c r="AJ38" s="10"/>
      <c r="AK38" s="10"/>
      <c r="AL38" s="76"/>
      <c r="AO38" s="36"/>
      <c r="AP38" s="16"/>
      <c r="AQ38" s="16"/>
      <c r="AS38" s="10"/>
      <c r="AT38" s="10"/>
      <c r="AU38" s="10"/>
      <c r="AV38" s="76"/>
      <c r="AW38" s="10"/>
      <c r="BG38" s="10"/>
      <c r="BS38" s="36"/>
      <c r="BT38" s="16"/>
      <c r="BW38" s="10"/>
      <c r="BX38" s="10"/>
      <c r="BY38" s="10"/>
      <c r="BZ38" s="76"/>
    </row>
    <row r="39" spans="10:78" ht="44.25" customHeight="1" x14ac:dyDescent="0.4">
      <c r="K39" s="36"/>
      <c r="L39" s="16"/>
      <c r="O39" s="10"/>
      <c r="P39" s="10"/>
      <c r="Q39" s="10"/>
      <c r="R39" s="76"/>
      <c r="T39" s="39"/>
      <c r="AD39" s="37"/>
      <c r="AE39" s="36"/>
      <c r="AF39" s="16"/>
      <c r="AH39" s="10"/>
      <c r="AI39" s="10"/>
      <c r="AJ39" s="10"/>
      <c r="AK39" s="10"/>
      <c r="AL39" s="76"/>
      <c r="AO39" s="36"/>
      <c r="AP39" s="16"/>
      <c r="AQ39" s="16"/>
      <c r="AS39" s="10"/>
      <c r="AT39" s="10"/>
      <c r="AU39" s="10"/>
      <c r="AV39" s="76"/>
      <c r="AW39" s="10"/>
      <c r="BG39" s="10"/>
      <c r="BS39" s="36"/>
      <c r="BT39" s="16"/>
      <c r="BW39" s="10"/>
      <c r="BX39" s="10"/>
      <c r="BY39" s="10"/>
      <c r="BZ39" s="76"/>
    </row>
    <row r="40" spans="10:78" ht="44.25" customHeight="1" x14ac:dyDescent="0.4">
      <c r="K40" s="36"/>
      <c r="L40" s="16"/>
      <c r="O40" s="10"/>
      <c r="P40" s="10"/>
      <c r="Q40" s="10"/>
      <c r="R40" s="76"/>
      <c r="T40" s="39"/>
      <c r="AD40" s="37"/>
      <c r="AE40" s="36"/>
      <c r="AF40" s="16"/>
      <c r="AH40" s="10"/>
      <c r="AI40" s="10"/>
      <c r="AJ40" s="10"/>
      <c r="AK40" s="10"/>
      <c r="AL40" s="76"/>
      <c r="AO40" s="36"/>
      <c r="AP40" s="16"/>
      <c r="AQ40" s="16"/>
      <c r="AS40" s="10"/>
      <c r="AT40" s="10"/>
      <c r="AU40" s="10"/>
      <c r="AV40" s="76"/>
      <c r="AW40" s="10"/>
      <c r="BG40" s="10"/>
      <c r="BS40" s="36"/>
      <c r="BT40" s="16"/>
      <c r="BW40" s="10"/>
      <c r="BX40" s="10"/>
      <c r="BY40" s="10"/>
      <c r="BZ40" s="76"/>
    </row>
    <row r="41" spans="10:78" ht="44.25" customHeight="1" x14ac:dyDescent="0.4">
      <c r="J41" s="39"/>
      <c r="T41" s="39"/>
      <c r="AO41" s="36"/>
      <c r="AP41" s="16"/>
      <c r="AQ41" s="16"/>
      <c r="AS41" s="10"/>
      <c r="AT41" s="10"/>
      <c r="AU41" s="10"/>
      <c r="AV41" s="76"/>
      <c r="AY41" s="36"/>
      <c r="AZ41" s="16"/>
      <c r="BA41" s="16"/>
      <c r="BC41" s="10"/>
      <c r="BD41" s="76"/>
      <c r="BE41" s="10"/>
      <c r="BF41" s="10"/>
      <c r="BS41" s="36"/>
      <c r="BT41" s="16"/>
      <c r="BW41" s="10"/>
      <c r="BX41" s="10"/>
      <c r="BY41" s="10"/>
      <c r="BZ41" s="76"/>
    </row>
    <row r="42" spans="10:78" ht="44.25" customHeight="1" x14ac:dyDescent="0.4">
      <c r="J42" s="39"/>
      <c r="T42" s="39"/>
      <c r="AY42" s="36"/>
      <c r="AZ42" s="16"/>
      <c r="BA42" s="16"/>
      <c r="BC42" s="10"/>
      <c r="BD42" s="76"/>
      <c r="BE42" s="10"/>
      <c r="BF42" s="10"/>
    </row>
    <row r="43" spans="10:78" ht="44.25" customHeight="1" x14ac:dyDescent="0.4">
      <c r="J43" s="39"/>
      <c r="T43" s="39"/>
      <c r="AY43" s="36"/>
      <c r="AZ43" s="16"/>
      <c r="BA43" s="16"/>
      <c r="BC43" s="10"/>
      <c r="BD43" s="76"/>
      <c r="BE43" s="10"/>
      <c r="BF43" s="10"/>
    </row>
    <row r="44" spans="10:78" ht="44.25" customHeight="1" x14ac:dyDescent="0.4">
      <c r="J44" s="39"/>
      <c r="T44" s="39"/>
      <c r="AY44" s="36"/>
      <c r="AZ44" s="16"/>
      <c r="BA44" s="16"/>
      <c r="BC44" s="10"/>
      <c r="BD44" s="76"/>
      <c r="BE44" s="10"/>
      <c r="BF44" s="10"/>
    </row>
    <row r="45" spans="10:78" ht="44.25" customHeight="1" x14ac:dyDescent="0.4">
      <c r="J45" s="39"/>
      <c r="T45" s="39"/>
      <c r="AY45" s="36"/>
      <c r="AZ45" s="16"/>
      <c r="BA45" s="16"/>
      <c r="BC45" s="10"/>
      <c r="BD45" s="76"/>
      <c r="BE45" s="10"/>
      <c r="BF45" s="10"/>
    </row>
    <row r="46" spans="10:78" ht="44.25" customHeight="1" x14ac:dyDescent="0.4">
      <c r="J46" s="39"/>
      <c r="T46" s="39"/>
      <c r="AY46" s="36"/>
      <c r="AZ46" s="16"/>
      <c r="BA46" s="16"/>
      <c r="BC46" s="10"/>
      <c r="BD46" s="76"/>
      <c r="BE46" s="10"/>
      <c r="BF46" s="10"/>
    </row>
    <row r="47" spans="10:78" ht="44.25" customHeight="1" x14ac:dyDescent="0.4">
      <c r="J47" s="39"/>
      <c r="T47" s="39"/>
    </row>
    <row r="48" spans="10:78" ht="36" customHeight="1" x14ac:dyDescent="0.4">
      <c r="J48" s="39"/>
      <c r="T48" s="39"/>
    </row>
    <row r="49" spans="10:20" ht="44.25" customHeight="1" x14ac:dyDescent="0.4">
      <c r="J49" s="39"/>
      <c r="T49" s="39"/>
    </row>
    <row r="50" spans="10:20" ht="44.25" customHeight="1" x14ac:dyDescent="0.4">
      <c r="J50" s="39"/>
      <c r="T50" s="39"/>
    </row>
    <row r="51" spans="10:20" ht="44.25" customHeight="1" x14ac:dyDescent="0.4">
      <c r="J51" s="39"/>
      <c r="T51" s="39"/>
    </row>
    <row r="52" spans="10:20" ht="44.25" customHeight="1" x14ac:dyDescent="0.4">
      <c r="J52" s="39"/>
      <c r="T52" s="39"/>
    </row>
    <row r="53" spans="10:20" ht="44.25" customHeight="1" x14ac:dyDescent="0.4">
      <c r="J53" s="39"/>
      <c r="T53" s="39"/>
    </row>
    <row r="54" spans="10:20" ht="44.25" customHeight="1" x14ac:dyDescent="0.4">
      <c r="J54" s="39"/>
      <c r="T54" s="39"/>
    </row>
    <row r="55" spans="10:20" ht="44.25" customHeight="1" x14ac:dyDescent="0.4">
      <c r="J55" s="39"/>
      <c r="T55" s="39"/>
    </row>
    <row r="56" spans="10:20" ht="44.25" customHeight="1" x14ac:dyDescent="0.4">
      <c r="J56" s="39"/>
      <c r="T56" s="39"/>
    </row>
    <row r="57" spans="10:20" ht="44.25" customHeight="1" x14ac:dyDescent="0.4">
      <c r="J57" s="39"/>
      <c r="T57" s="39"/>
    </row>
    <row r="58" spans="10:20" ht="44.25" customHeight="1" x14ac:dyDescent="0.4">
      <c r="J58" s="39"/>
      <c r="T58" s="39"/>
    </row>
    <row r="59" spans="10:20" ht="44.25" customHeight="1" x14ac:dyDescent="0.4">
      <c r="J59" s="39"/>
      <c r="T59" s="39"/>
    </row>
    <row r="60" spans="10:20" ht="44.25" customHeight="1" x14ac:dyDescent="0.4">
      <c r="J60" s="39"/>
      <c r="T60" s="39"/>
    </row>
    <row r="61" spans="10:20" ht="44.25" customHeight="1" x14ac:dyDescent="0.4">
      <c r="J61" s="39"/>
      <c r="T61" s="39"/>
    </row>
    <row r="62" spans="10:20" ht="44.25" customHeight="1" x14ac:dyDescent="0.4">
      <c r="J62" s="39"/>
      <c r="T62" s="39"/>
    </row>
    <row r="63" spans="10:20" ht="44.25" customHeight="1" x14ac:dyDescent="0.4">
      <c r="J63" s="39"/>
      <c r="T63" s="39"/>
    </row>
    <row r="64" spans="10:20" ht="44.25" customHeight="1" x14ac:dyDescent="0.4">
      <c r="J64" s="39"/>
      <c r="T64" s="39"/>
    </row>
    <row r="65" spans="10:20" ht="44.25" customHeight="1" x14ac:dyDescent="0.4">
      <c r="J65" s="39"/>
      <c r="T65" s="39"/>
    </row>
    <row r="66" spans="10:20" ht="44.25" customHeight="1" x14ac:dyDescent="0.4">
      <c r="J66" s="39"/>
      <c r="T66" s="39"/>
    </row>
    <row r="67" spans="10:20" ht="44.25" customHeight="1" x14ac:dyDescent="0.4">
      <c r="J67" s="39"/>
      <c r="T67" s="39"/>
    </row>
    <row r="68" spans="10:20" ht="44.25" customHeight="1" x14ac:dyDescent="0.4">
      <c r="J68" s="39"/>
      <c r="T68" s="39"/>
    </row>
    <row r="69" spans="10:20" ht="44.25" customHeight="1" x14ac:dyDescent="0.4">
      <c r="J69" s="39"/>
      <c r="T69" s="39"/>
    </row>
    <row r="70" spans="10:20" ht="62.25" customHeight="1" x14ac:dyDescent="0.4">
      <c r="J70" s="39"/>
      <c r="T70" s="39"/>
    </row>
    <row r="71" spans="10:20" ht="44.25" customHeight="1" x14ac:dyDescent="0.4">
      <c r="J71" s="39"/>
      <c r="T71" s="39"/>
    </row>
    <row r="72" spans="10:20" x14ac:dyDescent="0.4">
      <c r="J72" s="39"/>
      <c r="T72" s="39"/>
    </row>
    <row r="73" spans="10:20" ht="37.5" customHeight="1" x14ac:dyDescent="0.4">
      <c r="J73" s="39"/>
      <c r="T73" s="39"/>
    </row>
    <row r="74" spans="10:20" ht="59.25" customHeight="1" x14ac:dyDescent="0.4">
      <c r="J74" s="39"/>
      <c r="T74" s="39"/>
    </row>
    <row r="75" spans="10:20" ht="44.25" customHeight="1" x14ac:dyDescent="0.4">
      <c r="J75" s="39"/>
      <c r="T75" s="39"/>
    </row>
    <row r="76" spans="10:20" ht="44.25" customHeight="1" x14ac:dyDescent="0.4">
      <c r="J76" s="39"/>
      <c r="T76" s="39"/>
    </row>
    <row r="77" spans="10:20" ht="44.25" customHeight="1" x14ac:dyDescent="0.4">
      <c r="J77" s="39"/>
      <c r="T77" s="39"/>
    </row>
    <row r="78" spans="10:20" ht="44.25" customHeight="1" x14ac:dyDescent="0.4">
      <c r="J78" s="39"/>
      <c r="T78" s="39"/>
    </row>
    <row r="79" spans="10:20" ht="44.25" customHeight="1" x14ac:dyDescent="0.4">
      <c r="J79" s="39"/>
      <c r="T79" s="39"/>
    </row>
    <row r="80" spans="10:20" ht="44.25" customHeight="1" x14ac:dyDescent="0.4">
      <c r="J80" s="39"/>
      <c r="T80" s="39"/>
    </row>
    <row r="81" spans="10:10" ht="44.25" customHeight="1" x14ac:dyDescent="0.4">
      <c r="J81" s="39"/>
    </row>
    <row r="82" spans="10:10" ht="44.25" customHeight="1" x14ac:dyDescent="0.4">
      <c r="J82" s="39"/>
    </row>
    <row r="83" spans="10:10" ht="44.25" customHeight="1" x14ac:dyDescent="0.4">
      <c r="J83" s="39"/>
    </row>
    <row r="84" spans="10:10" ht="44.25" customHeight="1" x14ac:dyDescent="0.4">
      <c r="J84" s="39"/>
    </row>
    <row r="85" spans="10:10" ht="44.25" customHeight="1" x14ac:dyDescent="0.4">
      <c r="J85" s="39"/>
    </row>
    <row r="86" spans="10:10" ht="44.25" customHeight="1" x14ac:dyDescent="0.4">
      <c r="J86" s="39"/>
    </row>
    <row r="87" spans="10:10" ht="44.25" customHeight="1" x14ac:dyDescent="0.4">
      <c r="J87" s="39"/>
    </row>
    <row r="88" spans="10:10" ht="44.25" customHeight="1" x14ac:dyDescent="0.4">
      <c r="J88" s="39"/>
    </row>
    <row r="89" spans="10:10" ht="44.25" customHeight="1" x14ac:dyDescent="0.4">
      <c r="J89" s="39"/>
    </row>
    <row r="90" spans="10:10" ht="44.25" customHeight="1" x14ac:dyDescent="0.4">
      <c r="J90" s="39"/>
    </row>
    <row r="91" spans="10:10" ht="44.25" customHeight="1" x14ac:dyDescent="0.4">
      <c r="J91" s="39"/>
    </row>
  </sheetData>
  <mergeCells count="186">
    <mergeCell ref="BK29:BL29"/>
    <mergeCell ref="BT29:BV29"/>
    <mergeCell ref="BH21:BM21"/>
    <mergeCell ref="BU21:BV21"/>
    <mergeCell ref="L22:L24"/>
    <mergeCell ref="BI30:BL30"/>
    <mergeCell ref="M27:N27"/>
    <mergeCell ref="BI27:BJ29"/>
    <mergeCell ref="BK27:BL27"/>
    <mergeCell ref="BS27:BS29"/>
    <mergeCell ref="BT27:BV28"/>
    <mergeCell ref="M28:N28"/>
    <mergeCell ref="AX28:BB28"/>
    <mergeCell ref="BK28:BL28"/>
    <mergeCell ref="M29:N29"/>
    <mergeCell ref="AX29:BA30"/>
    <mergeCell ref="L15:N21"/>
    <mergeCell ref="V19:V21"/>
    <mergeCell ref="BU24:BU25"/>
    <mergeCell ref="L25:N25"/>
    <mergeCell ref="BS17:BS18"/>
    <mergeCell ref="BT17:BV17"/>
    <mergeCell ref="W18:Y18"/>
    <mergeCell ref="AX25:BC25"/>
    <mergeCell ref="B26:G27"/>
    <mergeCell ref="K26:K29"/>
    <mergeCell ref="L26:N26"/>
    <mergeCell ref="AX26:BA27"/>
    <mergeCell ref="BK26:BL26"/>
    <mergeCell ref="BU26:BV26"/>
    <mergeCell ref="L27:L29"/>
    <mergeCell ref="BS22:BS26"/>
    <mergeCell ref="BT22:BV23"/>
    <mergeCell ref="M23:N23"/>
    <mergeCell ref="V23:X23"/>
    <mergeCell ref="AF23:AH23"/>
    <mergeCell ref="BA23:BB23"/>
    <mergeCell ref="M24:N24"/>
    <mergeCell ref="V24:X24"/>
    <mergeCell ref="BK24:BK25"/>
    <mergeCell ref="V22:X22"/>
    <mergeCell ref="AF22:AH22"/>
    <mergeCell ref="BH22:BH30"/>
    <mergeCell ref="BI22:BJ26"/>
    <mergeCell ref="BK22:BK23"/>
    <mergeCell ref="BT24:BT26"/>
    <mergeCell ref="K15:K25"/>
    <mergeCell ref="BS19:BS21"/>
    <mergeCell ref="BT19:BV19"/>
    <mergeCell ref="W20:Y20"/>
    <mergeCell ref="AF20:AH20"/>
    <mergeCell ref="AQ20:AR20"/>
    <mergeCell ref="AZ20:AZ23"/>
    <mergeCell ref="BA20:BA22"/>
    <mergeCell ref="BT20:BT21"/>
    <mergeCell ref="BU20:BV20"/>
    <mergeCell ref="W21:Y21"/>
    <mergeCell ref="BT18:BV18"/>
    <mergeCell ref="W19:Y19"/>
    <mergeCell ref="AG19:AH19"/>
    <mergeCell ref="AQ19:AR19"/>
    <mergeCell ref="BK19:BL19"/>
    <mergeCell ref="K13:K14"/>
    <mergeCell ref="L13:N13"/>
    <mergeCell ref="V13:V18"/>
    <mergeCell ref="W13:Y13"/>
    <mergeCell ref="AE13:AE23"/>
    <mergeCell ref="AF13:AH15"/>
    <mergeCell ref="BJ10:BJ13"/>
    <mergeCell ref="BK10:BK12"/>
    <mergeCell ref="BT10:BT12"/>
    <mergeCell ref="L10:L12"/>
    <mergeCell ref="L14:N14"/>
    <mergeCell ref="W14:Y14"/>
    <mergeCell ref="BJ14:BL14"/>
    <mergeCell ref="BT14:BV14"/>
    <mergeCell ref="BJ15:BL15"/>
    <mergeCell ref="U12:U21"/>
    <mergeCell ref="V12:X12"/>
    <mergeCell ref="M22:N22"/>
    <mergeCell ref="U22:U24"/>
    <mergeCell ref="BS15:BS16"/>
    <mergeCell ref="BT15:BV15"/>
    <mergeCell ref="W16:Y16"/>
    <mergeCell ref="AF16:AF19"/>
    <mergeCell ref="AG16:AG18"/>
    <mergeCell ref="M12:O12"/>
    <mergeCell ref="BS9:BS12"/>
    <mergeCell ref="BU9:BV9"/>
    <mergeCell ref="M10:O10"/>
    <mergeCell ref="U10:U11"/>
    <mergeCell ref="V10:X10"/>
    <mergeCell ref="AF10:AH10"/>
    <mergeCell ref="AP10:AR10"/>
    <mergeCell ref="AY10:AY16"/>
    <mergeCell ref="AZ10:BB12"/>
    <mergeCell ref="BA16:BB16"/>
    <mergeCell ref="BJ16:BJ19"/>
    <mergeCell ref="BK16:BK18"/>
    <mergeCell ref="BT16:BV16"/>
    <mergeCell ref="W17:Y17"/>
    <mergeCell ref="W15:Y15"/>
    <mergeCell ref="AO15:AO20"/>
    <mergeCell ref="AP18:AP20"/>
    <mergeCell ref="AQ18:AR18"/>
    <mergeCell ref="AP15:AR17"/>
    <mergeCell ref="BI15:BI19"/>
    <mergeCell ref="AY17:AY23"/>
    <mergeCell ref="AZ17:BB19"/>
    <mergeCell ref="AF21:AH21"/>
    <mergeCell ref="AZ13:AZ16"/>
    <mergeCell ref="BA13:BA15"/>
    <mergeCell ref="AF3:AH5"/>
    <mergeCell ref="AN3:AN20"/>
    <mergeCell ref="AO3:AO14"/>
    <mergeCell ref="AP3:AR5"/>
    <mergeCell ref="AQ8:AR8"/>
    <mergeCell ref="AQ9:AR9"/>
    <mergeCell ref="AP13:AQ14"/>
    <mergeCell ref="AF12:AH12"/>
    <mergeCell ref="AP12:AR12"/>
    <mergeCell ref="BU10:BV10"/>
    <mergeCell ref="AP11:AR11"/>
    <mergeCell ref="BU11:BU12"/>
    <mergeCell ref="B6:G10"/>
    <mergeCell ref="M6:O6"/>
    <mergeCell ref="W6:Y6"/>
    <mergeCell ref="AF6:AF9"/>
    <mergeCell ref="AG6:AG8"/>
    <mergeCell ref="AP6:AP9"/>
    <mergeCell ref="M9:O9"/>
    <mergeCell ref="V9:X9"/>
    <mergeCell ref="AG9:AH9"/>
    <mergeCell ref="M7:O7"/>
    <mergeCell ref="W7:Y7"/>
    <mergeCell ref="M8:O8"/>
    <mergeCell ref="U8:U9"/>
    <mergeCell ref="V8:X8"/>
    <mergeCell ref="M4:O4"/>
    <mergeCell ref="W4:Y4"/>
    <mergeCell ref="BT4:BT5"/>
    <mergeCell ref="M11:O11"/>
    <mergeCell ref="V11:X11"/>
    <mergeCell ref="AF11:AH11"/>
    <mergeCell ref="BU5:BV5"/>
    <mergeCell ref="AQ6:AQ7"/>
    <mergeCell ref="AZ3:BB5"/>
    <mergeCell ref="BH3:BH19"/>
    <mergeCell ref="BI3:BI14"/>
    <mergeCell ref="BJ3:BL9"/>
    <mergeCell ref="BR3:BR29"/>
    <mergeCell ref="BS3:BS5"/>
    <mergeCell ref="AZ6:AZ9"/>
    <mergeCell ref="BA6:BA8"/>
    <mergeCell ref="BS6:BS8"/>
    <mergeCell ref="BA9:BB9"/>
    <mergeCell ref="BT6:BV6"/>
    <mergeCell ref="BT7:BT8"/>
    <mergeCell ref="BU7:BV7"/>
    <mergeCell ref="BU8:BV8"/>
    <mergeCell ref="AX3:AX23"/>
    <mergeCell ref="AY3:AY9"/>
    <mergeCell ref="BU4:BV4"/>
    <mergeCell ref="M5:O5"/>
    <mergeCell ref="W5:Y5"/>
    <mergeCell ref="BK13:BL13"/>
    <mergeCell ref="BS13:BS14"/>
    <mergeCell ref="BT13:BV13"/>
    <mergeCell ref="BR2:BW2"/>
    <mergeCell ref="J3:J29"/>
    <mergeCell ref="K3:K12"/>
    <mergeCell ref="L3:N3"/>
    <mergeCell ref="T3:T24"/>
    <mergeCell ref="U3:U7"/>
    <mergeCell ref="V3:V7"/>
    <mergeCell ref="W3:Y3"/>
    <mergeCell ref="AD3:AD23"/>
    <mergeCell ref="AE3:AE12"/>
    <mergeCell ref="J2:O2"/>
    <mergeCell ref="T2:Y2"/>
    <mergeCell ref="AD2:AI2"/>
    <mergeCell ref="AN2:AS2"/>
    <mergeCell ref="AX2:BC2"/>
    <mergeCell ref="BH2:BM2"/>
    <mergeCell ref="BT3:BV3"/>
    <mergeCell ref="L4:L9"/>
  </mergeCells>
  <phoneticPr fontId="4"/>
  <printOptions horizontalCentered="1"/>
  <pageMargins left="0.23622047244094491" right="0.23622047244094491" top="0.19685039370078741" bottom="0.19685039370078741" header="0" footer="0"/>
  <pageSetup paperSize="9" scale="47" fitToWidth="0" orientation="portrait" r:id="rId1"/>
  <headerFooter>
    <oddHeader>&amp;C島嶼等供給約款　電気料金メニュー　単価表</oddHeader>
    <oddFooter>&amp;L一般　東京電力パワーグリッド株式会社　パワーグリッドサービス部　2023年5月作成&amp;R&amp;P/&amp;N</oddFooter>
  </headerFooter>
  <colBreaks count="7" manualBreakCount="7">
    <brk id="9" max="30" man="1"/>
    <brk id="19" max="30" man="1"/>
    <brk id="29" max="30" man="1"/>
    <brk id="39" max="30" man="1"/>
    <brk id="49" max="30" man="1"/>
    <brk id="59" max="30" man="1"/>
    <brk id="69" max="3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886D5-9A23-44CB-9477-B8A50F3D77CC}">
  <sheetPr>
    <tabColor theme="4"/>
  </sheetPr>
  <dimension ref="A1:AY35"/>
  <sheetViews>
    <sheetView zoomScale="85" zoomScaleNormal="85" workbookViewId="0">
      <pane xSplit="1" ySplit="6" topLeftCell="T25" activePane="bottomRight" state="frozen"/>
      <selection activeCell="Q19" sqref="O19:Q24"/>
      <selection pane="topRight" activeCell="Q19" sqref="O19:Q24"/>
      <selection pane="bottomLeft" activeCell="Q19" sqref="O19:Q24"/>
      <selection pane="bottomRight" activeCell="Y4" sqref="Y4:Y6"/>
    </sheetView>
  </sheetViews>
  <sheetFormatPr defaultColWidth="7.25" defaultRowHeight="18.75" x14ac:dyDescent="0.4"/>
  <cols>
    <col min="1" max="1" width="5.5" style="77" bestFit="1" customWidth="1"/>
    <col min="2" max="2" width="6.25" style="77" customWidth="1"/>
    <col min="3" max="6" width="6" style="77" bestFit="1" customWidth="1"/>
    <col min="7" max="8" width="7" style="77" bestFit="1" customWidth="1"/>
    <col min="9" max="11" width="6" style="77" bestFit="1" customWidth="1"/>
    <col min="12" max="14" width="5" style="77" bestFit="1" customWidth="1"/>
    <col min="15" max="18" width="6" style="77" bestFit="1" customWidth="1"/>
    <col min="19" max="19" width="9" style="77" customWidth="1"/>
    <col min="20" max="20" width="5.5" style="77" bestFit="1" customWidth="1"/>
    <col min="21" max="22" width="8.125" style="109" customWidth="1"/>
    <col min="23" max="39" width="8.125" style="77" customWidth="1"/>
    <col min="40" max="16384" width="7.25" style="77"/>
  </cols>
  <sheetData>
    <row r="1" spans="1:51" ht="19.5" thickBot="1" x14ac:dyDescent="0.45">
      <c r="A1" s="77" t="s">
        <v>273</v>
      </c>
      <c r="U1" s="77"/>
      <c r="V1" s="77"/>
    </row>
    <row r="2" spans="1:51" ht="38.25" thickBot="1" x14ac:dyDescent="0.45">
      <c r="A2" s="375" t="s">
        <v>274</v>
      </c>
      <c r="B2" s="378" t="s">
        <v>275</v>
      </c>
      <c r="C2" s="379" t="s">
        <v>26</v>
      </c>
      <c r="D2" s="380"/>
      <c r="E2" s="380"/>
      <c r="F2" s="380"/>
      <c r="G2" s="380"/>
      <c r="H2" s="380"/>
      <c r="I2" s="380"/>
      <c r="J2" s="380"/>
      <c r="K2" s="380"/>
      <c r="L2" s="380" t="s">
        <v>110</v>
      </c>
      <c r="M2" s="380"/>
      <c r="N2" s="380"/>
      <c r="O2" s="380"/>
      <c r="P2" s="380"/>
      <c r="Q2" s="380" t="s">
        <v>164</v>
      </c>
      <c r="R2" s="380"/>
      <c r="S2" s="78" t="s">
        <v>192</v>
      </c>
      <c r="T2" s="375" t="s">
        <v>274</v>
      </c>
      <c r="U2" s="384" t="s">
        <v>276</v>
      </c>
      <c r="V2" s="384" t="s">
        <v>277</v>
      </c>
      <c r="W2" s="384" t="s">
        <v>278</v>
      </c>
      <c r="X2" s="379" t="s">
        <v>279</v>
      </c>
      <c r="Y2" s="379"/>
      <c r="Z2" s="379"/>
      <c r="AA2" s="379"/>
      <c r="AB2" s="379"/>
      <c r="AC2" s="379"/>
      <c r="AD2" s="379"/>
      <c r="AE2" s="379"/>
      <c r="AF2" s="379"/>
      <c r="AG2" s="379" t="s">
        <v>110</v>
      </c>
      <c r="AH2" s="379"/>
      <c r="AI2" s="379"/>
      <c r="AJ2" s="379"/>
      <c r="AK2" s="379"/>
      <c r="AL2" s="79" t="s">
        <v>164</v>
      </c>
      <c r="AM2" s="79" t="s">
        <v>192</v>
      </c>
      <c r="AW2" s="381" t="s">
        <v>280</v>
      </c>
      <c r="AX2" s="382"/>
      <c r="AY2" s="80" t="s">
        <v>281</v>
      </c>
    </row>
    <row r="3" spans="1:51" s="82" customFormat="1" ht="56.25" x14ac:dyDescent="0.4">
      <c r="A3" s="375"/>
      <c r="B3" s="378"/>
      <c r="C3" s="376" t="s">
        <v>73</v>
      </c>
      <c r="D3" s="376"/>
      <c r="E3" s="376"/>
      <c r="F3" s="376"/>
      <c r="G3" s="376"/>
      <c r="H3" s="376"/>
      <c r="I3" s="376" t="s">
        <v>74</v>
      </c>
      <c r="J3" s="376"/>
      <c r="K3" s="376"/>
      <c r="L3" s="376" t="s">
        <v>111</v>
      </c>
      <c r="M3" s="376"/>
      <c r="N3" s="376"/>
      <c r="O3" s="376"/>
      <c r="P3" s="376"/>
      <c r="Q3" s="376" t="s">
        <v>165</v>
      </c>
      <c r="R3" s="376"/>
      <c r="S3" s="387" t="s">
        <v>111</v>
      </c>
      <c r="T3" s="375"/>
      <c r="U3" s="384"/>
      <c r="V3" s="384"/>
      <c r="W3" s="384"/>
      <c r="X3" s="376" t="s">
        <v>73</v>
      </c>
      <c r="Y3" s="376"/>
      <c r="Z3" s="376"/>
      <c r="AA3" s="376"/>
      <c r="AB3" s="376"/>
      <c r="AC3" s="376"/>
      <c r="AD3" s="376" t="s">
        <v>74</v>
      </c>
      <c r="AE3" s="376"/>
      <c r="AF3" s="376"/>
      <c r="AG3" s="376" t="s">
        <v>111</v>
      </c>
      <c r="AH3" s="376"/>
      <c r="AI3" s="376"/>
      <c r="AJ3" s="376"/>
      <c r="AK3" s="376"/>
      <c r="AL3" s="81" t="s">
        <v>165</v>
      </c>
      <c r="AM3" s="387" t="s">
        <v>111</v>
      </c>
      <c r="AW3" s="83" t="s">
        <v>282</v>
      </c>
      <c r="AX3" s="84" t="s">
        <v>283</v>
      </c>
      <c r="AY3" s="385">
        <v>2.98</v>
      </c>
    </row>
    <row r="4" spans="1:51" ht="76.900000000000006" customHeight="1" thickBot="1" x14ac:dyDescent="0.45">
      <c r="A4" s="375"/>
      <c r="B4" s="378"/>
      <c r="C4" s="377" t="s">
        <v>123</v>
      </c>
      <c r="D4" s="377" t="s">
        <v>130</v>
      </c>
      <c r="E4" s="377" t="s">
        <v>136</v>
      </c>
      <c r="F4" s="377" t="s">
        <v>146</v>
      </c>
      <c r="G4" s="377" t="s">
        <v>152</v>
      </c>
      <c r="H4" s="377" t="s">
        <v>159</v>
      </c>
      <c r="I4" s="377" t="s">
        <v>168</v>
      </c>
      <c r="J4" s="377" t="s">
        <v>178</v>
      </c>
      <c r="K4" s="377" t="s">
        <v>41</v>
      </c>
      <c r="L4" s="377" t="s">
        <v>112</v>
      </c>
      <c r="M4" s="377" t="s">
        <v>124</v>
      </c>
      <c r="N4" s="377" t="s">
        <v>131</v>
      </c>
      <c r="O4" s="377" t="s">
        <v>137</v>
      </c>
      <c r="P4" s="377" t="s">
        <v>147</v>
      </c>
      <c r="Q4" s="387" t="s">
        <v>284</v>
      </c>
      <c r="R4" s="387" t="s">
        <v>285</v>
      </c>
      <c r="S4" s="387"/>
      <c r="T4" s="375"/>
      <c r="U4" s="384"/>
      <c r="V4" s="384"/>
      <c r="W4" s="384"/>
      <c r="X4" s="377" t="s">
        <v>123</v>
      </c>
      <c r="Y4" s="377" t="s">
        <v>130</v>
      </c>
      <c r="Z4" s="377" t="s">
        <v>136</v>
      </c>
      <c r="AA4" s="377" t="s">
        <v>146</v>
      </c>
      <c r="AB4" s="377" t="s">
        <v>152</v>
      </c>
      <c r="AC4" s="377" t="s">
        <v>159</v>
      </c>
      <c r="AD4" s="377" t="s">
        <v>168</v>
      </c>
      <c r="AE4" s="377" t="s">
        <v>178</v>
      </c>
      <c r="AF4" s="377" t="s">
        <v>41</v>
      </c>
      <c r="AG4" s="377" t="s">
        <v>112</v>
      </c>
      <c r="AH4" s="377" t="s">
        <v>124</v>
      </c>
      <c r="AI4" s="377" t="s">
        <v>131</v>
      </c>
      <c r="AJ4" s="377" t="s">
        <v>137</v>
      </c>
      <c r="AK4" s="377" t="s">
        <v>147</v>
      </c>
      <c r="AL4" s="383" t="s">
        <v>166</v>
      </c>
      <c r="AM4" s="387"/>
      <c r="AW4" s="85" t="s">
        <v>286</v>
      </c>
      <c r="AX4" s="86" t="s">
        <v>287</v>
      </c>
      <c r="AY4" s="388"/>
    </row>
    <row r="5" spans="1:51" ht="76.900000000000006" customHeight="1" x14ac:dyDescent="0.4">
      <c r="A5" s="375"/>
      <c r="B5" s="378"/>
      <c r="C5" s="377"/>
      <c r="D5" s="377"/>
      <c r="E5" s="377"/>
      <c r="F5" s="377"/>
      <c r="G5" s="377"/>
      <c r="H5" s="377"/>
      <c r="I5" s="377"/>
      <c r="J5" s="377"/>
      <c r="K5" s="377"/>
      <c r="L5" s="377"/>
      <c r="M5" s="377"/>
      <c r="N5" s="377"/>
      <c r="O5" s="377"/>
      <c r="P5" s="377"/>
      <c r="Q5" s="387"/>
      <c r="R5" s="387"/>
      <c r="S5" s="387"/>
      <c r="T5" s="375"/>
      <c r="U5" s="384"/>
      <c r="V5" s="384"/>
      <c r="W5" s="384"/>
      <c r="X5" s="377"/>
      <c r="Y5" s="377"/>
      <c r="Z5" s="377"/>
      <c r="AA5" s="377"/>
      <c r="AB5" s="377"/>
      <c r="AC5" s="377"/>
      <c r="AD5" s="377"/>
      <c r="AE5" s="377"/>
      <c r="AF5" s="377"/>
      <c r="AG5" s="377"/>
      <c r="AH5" s="377"/>
      <c r="AI5" s="377"/>
      <c r="AJ5" s="377"/>
      <c r="AK5" s="377"/>
      <c r="AL5" s="383"/>
      <c r="AM5" s="387"/>
      <c r="AW5" s="85"/>
      <c r="AX5" s="84" t="s">
        <v>288</v>
      </c>
      <c r="AY5" s="385">
        <v>3.36</v>
      </c>
    </row>
    <row r="6" spans="1:51" ht="76.900000000000006" customHeight="1" thickBot="1" x14ac:dyDescent="0.45">
      <c r="A6" s="375"/>
      <c r="B6" s="378"/>
      <c r="C6" s="377"/>
      <c r="D6" s="377"/>
      <c r="E6" s="377"/>
      <c r="F6" s="377"/>
      <c r="G6" s="377"/>
      <c r="H6" s="377"/>
      <c r="I6" s="377"/>
      <c r="J6" s="377"/>
      <c r="K6" s="377"/>
      <c r="L6" s="377"/>
      <c r="M6" s="377"/>
      <c r="N6" s="377"/>
      <c r="O6" s="377"/>
      <c r="P6" s="377"/>
      <c r="Q6" s="387"/>
      <c r="R6" s="387"/>
      <c r="S6" s="387"/>
      <c r="T6" s="375"/>
      <c r="U6" s="384"/>
      <c r="V6" s="384"/>
      <c r="W6" s="384"/>
      <c r="X6" s="377"/>
      <c r="Y6" s="377"/>
      <c r="Z6" s="377"/>
      <c r="AA6" s="377"/>
      <c r="AB6" s="377"/>
      <c r="AC6" s="377"/>
      <c r="AD6" s="377"/>
      <c r="AE6" s="377"/>
      <c r="AF6" s="377"/>
      <c r="AG6" s="377"/>
      <c r="AH6" s="377"/>
      <c r="AI6" s="377"/>
      <c r="AJ6" s="377"/>
      <c r="AK6" s="377"/>
      <c r="AL6" s="383"/>
      <c r="AM6" s="387"/>
      <c r="AW6" s="87"/>
      <c r="AX6" s="88" t="s">
        <v>289</v>
      </c>
      <c r="AY6" s="386"/>
    </row>
    <row r="7" spans="1:51" x14ac:dyDescent="0.4">
      <c r="A7" s="89">
        <v>2201</v>
      </c>
      <c r="B7" s="90">
        <v>3.36</v>
      </c>
      <c r="C7" s="90">
        <v>13.05</v>
      </c>
      <c r="D7" s="90">
        <v>26.1</v>
      </c>
      <c r="E7" s="90">
        <v>52.2</v>
      </c>
      <c r="F7" s="90">
        <v>78.3</v>
      </c>
      <c r="G7" s="90">
        <v>130.5</v>
      </c>
      <c r="H7" s="90">
        <v>130.5</v>
      </c>
      <c r="I7" s="90">
        <v>38.979999999999997</v>
      </c>
      <c r="J7" s="90">
        <v>77.959999999999994</v>
      </c>
      <c r="K7" s="90">
        <v>77.959999999999994</v>
      </c>
      <c r="L7" s="90">
        <v>1.05</v>
      </c>
      <c r="M7" s="90">
        <v>2.1</v>
      </c>
      <c r="N7" s="90">
        <v>2.1</v>
      </c>
      <c r="O7" s="90">
        <v>21.03</v>
      </c>
      <c r="P7" s="90">
        <v>21.03</v>
      </c>
      <c r="Q7" s="90">
        <v>11.06</v>
      </c>
      <c r="R7" s="90">
        <v>22.11</v>
      </c>
      <c r="S7" s="91" t="s">
        <v>239</v>
      </c>
      <c r="T7" s="89">
        <v>2201</v>
      </c>
      <c r="U7" s="92">
        <v>0</v>
      </c>
      <c r="V7" s="91">
        <v>-0.53</v>
      </c>
      <c r="W7" s="91">
        <v>-0.53</v>
      </c>
      <c r="X7" s="91">
        <v>-2.0699999999999998</v>
      </c>
      <c r="Y7" s="91">
        <v>-4.1500000000000004</v>
      </c>
      <c r="Z7" s="91">
        <v>-8.2899999999999991</v>
      </c>
      <c r="AA7" s="91">
        <v>-12.44</v>
      </c>
      <c r="AB7" s="91">
        <v>-20.73</v>
      </c>
      <c r="AC7" s="91">
        <v>-20.73</v>
      </c>
      <c r="AD7" s="91">
        <v>-6.19</v>
      </c>
      <c r="AE7" s="91">
        <v>-12.39</v>
      </c>
      <c r="AF7" s="91">
        <v>-12.39</v>
      </c>
      <c r="AG7" s="91">
        <v>-0.17</v>
      </c>
      <c r="AH7" s="91">
        <v>-0.33</v>
      </c>
      <c r="AI7" s="91">
        <v>-0.33</v>
      </c>
      <c r="AJ7" s="91">
        <v>-3.34</v>
      </c>
      <c r="AK7" s="91">
        <v>-3.34</v>
      </c>
      <c r="AL7" s="91">
        <v>-3.51</v>
      </c>
      <c r="AM7" s="91">
        <v>-53.38</v>
      </c>
      <c r="AP7" s="93" t="s">
        <v>290</v>
      </c>
      <c r="AQ7" s="93" t="s">
        <v>291</v>
      </c>
      <c r="AR7" s="93" t="s">
        <v>292</v>
      </c>
      <c r="AS7" s="93" t="s">
        <v>293</v>
      </c>
    </row>
    <row r="8" spans="1:51" x14ac:dyDescent="0.4">
      <c r="A8" s="89">
        <v>2202</v>
      </c>
      <c r="B8" s="90">
        <v>3.36</v>
      </c>
      <c r="C8" s="90">
        <v>13.05</v>
      </c>
      <c r="D8" s="90">
        <v>26.1</v>
      </c>
      <c r="E8" s="90">
        <v>52.2</v>
      </c>
      <c r="F8" s="90">
        <v>78.3</v>
      </c>
      <c r="G8" s="90">
        <v>130.5</v>
      </c>
      <c r="H8" s="90">
        <v>130.5</v>
      </c>
      <c r="I8" s="90">
        <v>38.979999999999997</v>
      </c>
      <c r="J8" s="90">
        <v>77.959999999999994</v>
      </c>
      <c r="K8" s="90">
        <v>77.959999999999994</v>
      </c>
      <c r="L8" s="90">
        <v>1.05</v>
      </c>
      <c r="M8" s="90">
        <v>2.1</v>
      </c>
      <c r="N8" s="90">
        <v>2.1</v>
      </c>
      <c r="O8" s="90">
        <v>21.03</v>
      </c>
      <c r="P8" s="90">
        <v>21.03</v>
      </c>
      <c r="Q8" s="90">
        <v>11.06</v>
      </c>
      <c r="R8" s="90">
        <v>22.11</v>
      </c>
      <c r="S8" s="91" t="s">
        <v>239</v>
      </c>
      <c r="T8" s="89">
        <v>2202</v>
      </c>
      <c r="U8" s="92">
        <v>0</v>
      </c>
      <c r="V8" s="91">
        <v>0.74</v>
      </c>
      <c r="W8" s="91">
        <v>0.74</v>
      </c>
      <c r="X8" s="91">
        <v>2.89</v>
      </c>
      <c r="Y8" s="91">
        <v>5.77</v>
      </c>
      <c r="Z8" s="91">
        <v>11.54</v>
      </c>
      <c r="AA8" s="91">
        <v>17.309999999999999</v>
      </c>
      <c r="AB8" s="91">
        <v>28.85</v>
      </c>
      <c r="AC8" s="91">
        <v>28.85</v>
      </c>
      <c r="AD8" s="91">
        <v>8.6199999999999992</v>
      </c>
      <c r="AE8" s="91">
        <v>17.239999999999998</v>
      </c>
      <c r="AF8" s="91">
        <v>17.239999999999998</v>
      </c>
      <c r="AG8" s="91">
        <v>0.23</v>
      </c>
      <c r="AH8" s="91">
        <v>0.46</v>
      </c>
      <c r="AI8" s="91">
        <v>0.46</v>
      </c>
      <c r="AJ8" s="91">
        <v>4.6500000000000004</v>
      </c>
      <c r="AK8" s="91">
        <v>4.6500000000000004</v>
      </c>
      <c r="AL8" s="91">
        <v>4.8899999999999997</v>
      </c>
      <c r="AM8" s="91">
        <v>74.27</v>
      </c>
      <c r="AP8" s="77">
        <v>2101</v>
      </c>
      <c r="AQ8" s="93">
        <v>10</v>
      </c>
      <c r="AR8" s="93" t="s">
        <v>294</v>
      </c>
      <c r="AS8" s="94">
        <v>5.2</v>
      </c>
      <c r="AU8" s="95">
        <v>-5.2</v>
      </c>
    </row>
    <row r="9" spans="1:51" x14ac:dyDescent="0.4">
      <c r="A9" s="89">
        <v>2203</v>
      </c>
      <c r="B9" s="90">
        <v>3.36</v>
      </c>
      <c r="C9" s="90">
        <v>13.05</v>
      </c>
      <c r="D9" s="90">
        <v>26.1</v>
      </c>
      <c r="E9" s="90">
        <v>52.2</v>
      </c>
      <c r="F9" s="90">
        <v>78.3</v>
      </c>
      <c r="G9" s="90">
        <v>130.5</v>
      </c>
      <c r="H9" s="90">
        <v>130.5</v>
      </c>
      <c r="I9" s="90">
        <v>38.979999999999997</v>
      </c>
      <c r="J9" s="90">
        <v>77.959999999999994</v>
      </c>
      <c r="K9" s="90">
        <v>77.959999999999994</v>
      </c>
      <c r="L9" s="90">
        <v>1.05</v>
      </c>
      <c r="M9" s="90">
        <v>2.1</v>
      </c>
      <c r="N9" s="90">
        <v>2.1</v>
      </c>
      <c r="O9" s="90">
        <v>21.03</v>
      </c>
      <c r="P9" s="90">
        <v>21.03</v>
      </c>
      <c r="Q9" s="90">
        <v>11.06</v>
      </c>
      <c r="R9" s="90">
        <v>22.11</v>
      </c>
      <c r="S9" s="91" t="s">
        <v>239</v>
      </c>
      <c r="T9" s="89">
        <v>2203</v>
      </c>
      <c r="U9" s="92">
        <v>0</v>
      </c>
      <c r="V9" s="91">
        <v>1.83</v>
      </c>
      <c r="W9" s="91">
        <v>1.83</v>
      </c>
      <c r="X9" s="91">
        <v>7.13</v>
      </c>
      <c r="Y9" s="91">
        <v>14.24</v>
      </c>
      <c r="Z9" s="91">
        <v>28.49</v>
      </c>
      <c r="AA9" s="91">
        <v>42.73</v>
      </c>
      <c r="AB9" s="91">
        <v>71.22</v>
      </c>
      <c r="AC9" s="91">
        <v>71.22</v>
      </c>
      <c r="AD9" s="91">
        <v>21.27</v>
      </c>
      <c r="AE9" s="91">
        <v>42.55</v>
      </c>
      <c r="AF9" s="91">
        <v>42.55</v>
      </c>
      <c r="AG9" s="91">
        <v>0.57999999999999996</v>
      </c>
      <c r="AH9" s="91">
        <v>1.1499999999999999</v>
      </c>
      <c r="AI9" s="91">
        <v>1.1499999999999999</v>
      </c>
      <c r="AJ9" s="91">
        <v>11.48</v>
      </c>
      <c r="AK9" s="91">
        <v>11.48</v>
      </c>
      <c r="AL9" s="91">
        <v>12.06</v>
      </c>
      <c r="AM9" s="91">
        <v>183.36</v>
      </c>
      <c r="AP9" s="77">
        <v>2102</v>
      </c>
      <c r="AQ9" s="93">
        <v>10</v>
      </c>
      <c r="AR9" s="93" t="s">
        <v>294</v>
      </c>
      <c r="AS9" s="96">
        <v>5.17</v>
      </c>
      <c r="AU9" s="97">
        <v>-5.17</v>
      </c>
    </row>
    <row r="10" spans="1:51" x14ac:dyDescent="0.4">
      <c r="A10" s="89">
        <v>2204</v>
      </c>
      <c r="B10" s="90">
        <v>3.36</v>
      </c>
      <c r="C10" s="90">
        <v>13.05</v>
      </c>
      <c r="D10" s="90">
        <v>26.1</v>
      </c>
      <c r="E10" s="90">
        <v>52.2</v>
      </c>
      <c r="F10" s="90">
        <v>78.3</v>
      </c>
      <c r="G10" s="90">
        <v>130.5</v>
      </c>
      <c r="H10" s="90">
        <v>130.5</v>
      </c>
      <c r="I10" s="90">
        <v>38.979999999999997</v>
      </c>
      <c r="J10" s="90">
        <v>77.959999999999994</v>
      </c>
      <c r="K10" s="90">
        <v>77.959999999999994</v>
      </c>
      <c r="L10" s="90">
        <v>1.05</v>
      </c>
      <c r="M10" s="90">
        <v>2.1</v>
      </c>
      <c r="N10" s="90">
        <v>2.1</v>
      </c>
      <c r="O10" s="90">
        <v>21.03</v>
      </c>
      <c r="P10" s="90">
        <v>21.03</v>
      </c>
      <c r="Q10" s="90">
        <v>11.06</v>
      </c>
      <c r="R10" s="90">
        <v>22.11</v>
      </c>
      <c r="S10" s="91" t="s">
        <v>239</v>
      </c>
      <c r="T10" s="89">
        <v>2204</v>
      </c>
      <c r="U10" s="92">
        <v>0</v>
      </c>
      <c r="V10" s="91">
        <v>2.27</v>
      </c>
      <c r="W10" s="91">
        <v>2.27</v>
      </c>
      <c r="X10" s="91">
        <v>8.84</v>
      </c>
      <c r="Y10" s="91">
        <v>17.670000000000002</v>
      </c>
      <c r="Z10" s="91">
        <v>35.340000000000003</v>
      </c>
      <c r="AA10" s="91">
        <v>53.01</v>
      </c>
      <c r="AB10" s="91">
        <v>88.35</v>
      </c>
      <c r="AC10" s="91">
        <v>88.35</v>
      </c>
      <c r="AD10" s="91">
        <v>26.39</v>
      </c>
      <c r="AE10" s="91">
        <v>52.78</v>
      </c>
      <c r="AF10" s="91">
        <v>52.78</v>
      </c>
      <c r="AG10" s="91">
        <v>0.72</v>
      </c>
      <c r="AH10" s="91">
        <v>1.42</v>
      </c>
      <c r="AI10" s="91">
        <v>1.42</v>
      </c>
      <c r="AJ10" s="91">
        <v>14.24</v>
      </c>
      <c r="AK10" s="91">
        <v>14.24</v>
      </c>
      <c r="AL10" s="91">
        <v>14.96</v>
      </c>
      <c r="AM10" s="91">
        <v>227.46</v>
      </c>
      <c r="AP10" s="77">
        <v>2103</v>
      </c>
      <c r="AQ10" s="93">
        <v>10</v>
      </c>
      <c r="AR10" s="93" t="s">
        <v>294</v>
      </c>
      <c r="AS10" s="96">
        <v>4.8499999999999996</v>
      </c>
      <c r="AU10" s="97">
        <v>-4.8499999999999996</v>
      </c>
    </row>
    <row r="11" spans="1:51" x14ac:dyDescent="0.4">
      <c r="A11" s="89">
        <v>2205</v>
      </c>
      <c r="B11" s="90">
        <v>3.45</v>
      </c>
      <c r="C11" s="90">
        <v>13.4</v>
      </c>
      <c r="D11" s="90">
        <v>26.8</v>
      </c>
      <c r="E11" s="90">
        <v>53.6</v>
      </c>
      <c r="F11" s="90">
        <v>80.400000000000006</v>
      </c>
      <c r="G11" s="90">
        <v>134</v>
      </c>
      <c r="H11" s="90">
        <v>134</v>
      </c>
      <c r="I11" s="90">
        <v>40.020000000000003</v>
      </c>
      <c r="J11" s="90">
        <v>80.05</v>
      </c>
      <c r="K11" s="90">
        <v>80.05</v>
      </c>
      <c r="L11" s="90">
        <v>1.08</v>
      </c>
      <c r="M11" s="90">
        <v>2.16</v>
      </c>
      <c r="N11" s="90">
        <v>2.16</v>
      </c>
      <c r="O11" s="90">
        <v>21.6</v>
      </c>
      <c r="P11" s="90">
        <v>21.6</v>
      </c>
      <c r="Q11" s="90">
        <v>11.35</v>
      </c>
      <c r="R11" s="90">
        <v>22.7</v>
      </c>
      <c r="S11" s="91" t="s">
        <v>239</v>
      </c>
      <c r="T11" s="89">
        <v>2205</v>
      </c>
      <c r="U11" s="92">
        <v>0</v>
      </c>
      <c r="V11" s="91">
        <v>2.74</v>
      </c>
      <c r="W11" s="91">
        <v>2.74</v>
      </c>
      <c r="X11" s="91">
        <v>10.64</v>
      </c>
      <c r="Y11" s="91">
        <v>21.28</v>
      </c>
      <c r="Z11" s="91">
        <v>42.55</v>
      </c>
      <c r="AA11" s="91">
        <v>63.83</v>
      </c>
      <c r="AB11" s="91">
        <v>106.38</v>
      </c>
      <c r="AC11" s="91">
        <v>106.38</v>
      </c>
      <c r="AD11" s="91">
        <v>31.78</v>
      </c>
      <c r="AE11" s="91">
        <v>63.55</v>
      </c>
      <c r="AF11" s="91">
        <v>63.55</v>
      </c>
      <c r="AG11" s="91">
        <v>0.86</v>
      </c>
      <c r="AH11" s="91">
        <v>1.71</v>
      </c>
      <c r="AI11" s="91">
        <v>1.71</v>
      </c>
      <c r="AJ11" s="91">
        <v>17.149999999999999</v>
      </c>
      <c r="AK11" s="91">
        <v>17.149999999999999</v>
      </c>
      <c r="AL11" s="91">
        <v>18.02</v>
      </c>
      <c r="AM11" s="91">
        <v>273.88</v>
      </c>
      <c r="AP11" s="77">
        <v>2104</v>
      </c>
      <c r="AQ11" s="93">
        <v>10</v>
      </c>
      <c r="AR11" s="93" t="s">
        <v>294</v>
      </c>
      <c r="AS11" s="96">
        <v>4.32</v>
      </c>
      <c r="AU11" s="97">
        <v>-4.32</v>
      </c>
    </row>
    <row r="12" spans="1:51" x14ac:dyDescent="0.4">
      <c r="A12" s="89">
        <v>2206</v>
      </c>
      <c r="B12" s="90">
        <v>3.45</v>
      </c>
      <c r="C12" s="90">
        <v>13.4</v>
      </c>
      <c r="D12" s="90">
        <v>26.8</v>
      </c>
      <c r="E12" s="90">
        <v>53.6</v>
      </c>
      <c r="F12" s="90">
        <v>80.400000000000006</v>
      </c>
      <c r="G12" s="90">
        <v>134</v>
      </c>
      <c r="H12" s="90">
        <v>134</v>
      </c>
      <c r="I12" s="90">
        <v>40.020000000000003</v>
      </c>
      <c r="J12" s="90">
        <v>80.05</v>
      </c>
      <c r="K12" s="90">
        <v>80.05</v>
      </c>
      <c r="L12" s="90">
        <v>1.08</v>
      </c>
      <c r="M12" s="90">
        <v>2.16</v>
      </c>
      <c r="N12" s="90">
        <v>2.16</v>
      </c>
      <c r="O12" s="90">
        <v>21.6</v>
      </c>
      <c r="P12" s="90">
        <v>21.6</v>
      </c>
      <c r="Q12" s="90">
        <v>11.35</v>
      </c>
      <c r="R12" s="90">
        <v>22.7</v>
      </c>
      <c r="S12" s="91" t="s">
        <v>239</v>
      </c>
      <c r="T12" s="89">
        <v>2206</v>
      </c>
      <c r="U12" s="92">
        <v>0</v>
      </c>
      <c r="V12" s="91">
        <v>2.97</v>
      </c>
      <c r="W12" s="91">
        <v>2.97</v>
      </c>
      <c r="X12" s="91">
        <v>11.55</v>
      </c>
      <c r="Y12" s="91">
        <v>23.08</v>
      </c>
      <c r="Z12" s="91">
        <v>46.16</v>
      </c>
      <c r="AA12" s="91">
        <v>69.239999999999995</v>
      </c>
      <c r="AB12" s="91">
        <v>115.39</v>
      </c>
      <c r="AC12" s="91">
        <v>115.39</v>
      </c>
      <c r="AD12" s="91">
        <v>34.47</v>
      </c>
      <c r="AE12" s="91">
        <v>68.94</v>
      </c>
      <c r="AF12" s="91">
        <v>68.94</v>
      </c>
      <c r="AG12" s="91">
        <v>0.93</v>
      </c>
      <c r="AH12" s="91">
        <v>1.86</v>
      </c>
      <c r="AI12" s="91">
        <v>1.86</v>
      </c>
      <c r="AJ12" s="91">
        <v>18.600000000000001</v>
      </c>
      <c r="AK12" s="91">
        <v>18.600000000000001</v>
      </c>
      <c r="AL12" s="91">
        <v>19.55</v>
      </c>
      <c r="AM12" s="91">
        <v>297.08999999999997</v>
      </c>
      <c r="AP12" s="77">
        <v>2105</v>
      </c>
      <c r="AQ12" s="93">
        <v>10</v>
      </c>
      <c r="AR12" s="93" t="s">
        <v>294</v>
      </c>
      <c r="AS12" s="96">
        <v>3.64</v>
      </c>
      <c r="AU12" s="97">
        <v>-3.64</v>
      </c>
    </row>
    <row r="13" spans="1:51" x14ac:dyDescent="0.4">
      <c r="A13" s="89">
        <v>2207</v>
      </c>
      <c r="B13" s="90">
        <v>3.45</v>
      </c>
      <c r="C13" s="90">
        <v>13.4</v>
      </c>
      <c r="D13" s="90">
        <v>26.8</v>
      </c>
      <c r="E13" s="90">
        <v>53.6</v>
      </c>
      <c r="F13" s="90">
        <v>80.400000000000006</v>
      </c>
      <c r="G13" s="90">
        <v>134</v>
      </c>
      <c r="H13" s="90">
        <v>134</v>
      </c>
      <c r="I13" s="90">
        <v>40.020000000000003</v>
      </c>
      <c r="J13" s="90">
        <v>80.05</v>
      </c>
      <c r="K13" s="90">
        <v>80.05</v>
      </c>
      <c r="L13" s="90">
        <v>1.08</v>
      </c>
      <c r="M13" s="90">
        <v>2.16</v>
      </c>
      <c r="N13" s="90">
        <v>2.16</v>
      </c>
      <c r="O13" s="90">
        <v>21.6</v>
      </c>
      <c r="P13" s="90">
        <v>21.6</v>
      </c>
      <c r="Q13" s="90">
        <v>11.35</v>
      </c>
      <c r="R13" s="90">
        <v>22.7</v>
      </c>
      <c r="S13" s="91" t="s">
        <v>239</v>
      </c>
      <c r="T13" s="89">
        <v>2207</v>
      </c>
      <c r="U13" s="92">
        <v>0</v>
      </c>
      <c r="V13" s="91">
        <v>4.1500000000000004</v>
      </c>
      <c r="W13" s="91">
        <v>4.1500000000000004</v>
      </c>
      <c r="X13" s="91">
        <v>16.149999999999999</v>
      </c>
      <c r="Y13" s="91">
        <v>32.270000000000003</v>
      </c>
      <c r="Z13" s="91">
        <v>64.55</v>
      </c>
      <c r="AA13" s="91">
        <v>96.82</v>
      </c>
      <c r="AB13" s="91">
        <v>161.37</v>
      </c>
      <c r="AC13" s="91">
        <v>161.37</v>
      </c>
      <c r="AD13" s="91">
        <v>48.2</v>
      </c>
      <c r="AE13" s="91">
        <v>96.41</v>
      </c>
      <c r="AF13" s="91">
        <v>96.41</v>
      </c>
      <c r="AG13" s="91">
        <v>1.31</v>
      </c>
      <c r="AH13" s="91">
        <v>2.6</v>
      </c>
      <c r="AI13" s="91">
        <v>2.6</v>
      </c>
      <c r="AJ13" s="91">
        <v>26.01</v>
      </c>
      <c r="AK13" s="91">
        <v>26.01</v>
      </c>
      <c r="AL13" s="91">
        <v>27.33</v>
      </c>
      <c r="AM13" s="91">
        <v>415.46</v>
      </c>
      <c r="AP13" s="77">
        <v>2106</v>
      </c>
      <c r="AQ13" s="93">
        <v>10</v>
      </c>
      <c r="AR13" s="93" t="s">
        <v>294</v>
      </c>
      <c r="AS13" s="96">
        <v>3.29</v>
      </c>
      <c r="AU13" s="97">
        <v>-3.29</v>
      </c>
    </row>
    <row r="14" spans="1:51" x14ac:dyDescent="0.4">
      <c r="A14" s="89">
        <v>2208</v>
      </c>
      <c r="B14" s="90">
        <v>3.45</v>
      </c>
      <c r="C14" s="90">
        <v>13.4</v>
      </c>
      <c r="D14" s="90">
        <v>26.8</v>
      </c>
      <c r="E14" s="90">
        <v>53.6</v>
      </c>
      <c r="F14" s="90">
        <v>80.400000000000006</v>
      </c>
      <c r="G14" s="90">
        <v>134</v>
      </c>
      <c r="H14" s="90">
        <v>134</v>
      </c>
      <c r="I14" s="90">
        <v>40.020000000000003</v>
      </c>
      <c r="J14" s="90">
        <v>80.05</v>
      </c>
      <c r="K14" s="90">
        <v>80.05</v>
      </c>
      <c r="L14" s="90">
        <v>1.08</v>
      </c>
      <c r="M14" s="90">
        <v>2.16</v>
      </c>
      <c r="N14" s="90">
        <v>2.16</v>
      </c>
      <c r="O14" s="90">
        <v>21.6</v>
      </c>
      <c r="P14" s="90">
        <v>21.6</v>
      </c>
      <c r="Q14" s="90">
        <v>11.35</v>
      </c>
      <c r="R14" s="90">
        <v>22.7</v>
      </c>
      <c r="S14" s="91" t="s">
        <v>239</v>
      </c>
      <c r="T14" s="89">
        <v>2208</v>
      </c>
      <c r="U14" s="92">
        <v>0</v>
      </c>
      <c r="V14" s="91">
        <v>5.0999999999999996</v>
      </c>
      <c r="W14" s="91">
        <v>5.0999999999999996</v>
      </c>
      <c r="X14" s="91">
        <v>19.84</v>
      </c>
      <c r="Y14" s="91">
        <v>39.67</v>
      </c>
      <c r="Z14" s="91">
        <v>79.33</v>
      </c>
      <c r="AA14" s="91">
        <v>119</v>
      </c>
      <c r="AB14" s="91">
        <v>198.33</v>
      </c>
      <c r="AC14" s="91">
        <v>198.33</v>
      </c>
      <c r="AD14" s="91">
        <v>59.25</v>
      </c>
      <c r="AE14" s="91">
        <v>118.49</v>
      </c>
      <c r="AF14" s="91">
        <v>118.49</v>
      </c>
      <c r="AG14" s="91">
        <v>1.61</v>
      </c>
      <c r="AH14" s="91">
        <v>3.19</v>
      </c>
      <c r="AI14" s="91">
        <v>3.19</v>
      </c>
      <c r="AJ14" s="91">
        <v>31.97</v>
      </c>
      <c r="AK14" s="91">
        <v>31.97</v>
      </c>
      <c r="AL14" s="91">
        <v>33.590000000000003</v>
      </c>
      <c r="AM14" s="91">
        <v>510.62</v>
      </c>
      <c r="AP14" s="77">
        <v>2107</v>
      </c>
      <c r="AQ14" s="93">
        <v>10</v>
      </c>
      <c r="AR14" s="93" t="s">
        <v>294</v>
      </c>
      <c r="AS14" s="96">
        <v>3.06</v>
      </c>
      <c r="AU14" s="97">
        <v>-3.06</v>
      </c>
    </row>
    <row r="15" spans="1:51" x14ac:dyDescent="0.4">
      <c r="A15" s="89">
        <v>2209</v>
      </c>
      <c r="B15" s="90">
        <v>3.45</v>
      </c>
      <c r="C15" s="90">
        <v>13.4</v>
      </c>
      <c r="D15" s="90">
        <v>26.8</v>
      </c>
      <c r="E15" s="90">
        <v>53.6</v>
      </c>
      <c r="F15" s="90">
        <v>80.400000000000006</v>
      </c>
      <c r="G15" s="90">
        <v>134</v>
      </c>
      <c r="H15" s="90">
        <v>134</v>
      </c>
      <c r="I15" s="90">
        <v>40.020000000000003</v>
      </c>
      <c r="J15" s="90">
        <v>80.05</v>
      </c>
      <c r="K15" s="90">
        <v>80.05</v>
      </c>
      <c r="L15" s="90">
        <v>1.08</v>
      </c>
      <c r="M15" s="90">
        <v>2.16</v>
      </c>
      <c r="N15" s="90">
        <v>2.16</v>
      </c>
      <c r="O15" s="90">
        <v>21.6</v>
      </c>
      <c r="P15" s="90">
        <v>21.6</v>
      </c>
      <c r="Q15" s="90">
        <v>11.35</v>
      </c>
      <c r="R15" s="90">
        <v>22.7</v>
      </c>
      <c r="S15" s="91" t="s">
        <v>239</v>
      </c>
      <c r="T15" s="89">
        <v>2209</v>
      </c>
      <c r="U15" s="92">
        <v>0</v>
      </c>
      <c r="V15" s="91">
        <v>5.13</v>
      </c>
      <c r="W15" s="91">
        <v>5.13</v>
      </c>
      <c r="X15" s="91">
        <v>19.93</v>
      </c>
      <c r="Y15" s="91">
        <v>39.85</v>
      </c>
      <c r="Z15" s="91">
        <v>79.69</v>
      </c>
      <c r="AA15" s="91">
        <v>119.54</v>
      </c>
      <c r="AB15" s="91">
        <v>199.23</v>
      </c>
      <c r="AC15" s="91">
        <v>199.23</v>
      </c>
      <c r="AD15" s="91">
        <v>59.52</v>
      </c>
      <c r="AE15" s="91">
        <v>119.03</v>
      </c>
      <c r="AF15" s="91">
        <v>119.03</v>
      </c>
      <c r="AG15" s="91">
        <v>1.61</v>
      </c>
      <c r="AH15" s="91">
        <v>3.2</v>
      </c>
      <c r="AI15" s="91">
        <v>3.2</v>
      </c>
      <c r="AJ15" s="91">
        <v>32.11</v>
      </c>
      <c r="AK15" s="91">
        <v>32.11</v>
      </c>
      <c r="AL15" s="91">
        <v>33.75</v>
      </c>
      <c r="AM15" s="91">
        <v>512.94000000000005</v>
      </c>
      <c r="AP15" s="77">
        <v>2108</v>
      </c>
      <c r="AQ15" s="93">
        <v>10</v>
      </c>
      <c r="AR15" s="93" t="s">
        <v>294</v>
      </c>
      <c r="AS15" s="96">
        <v>3.11</v>
      </c>
      <c r="AU15" s="97">
        <v>-3.11</v>
      </c>
    </row>
    <row r="16" spans="1:51" x14ac:dyDescent="0.4">
      <c r="A16" s="89">
        <v>2210</v>
      </c>
      <c r="B16" s="90">
        <v>3.45</v>
      </c>
      <c r="C16" s="90">
        <v>13.4</v>
      </c>
      <c r="D16" s="90">
        <v>26.8</v>
      </c>
      <c r="E16" s="90">
        <v>53.6</v>
      </c>
      <c r="F16" s="90">
        <v>80.400000000000006</v>
      </c>
      <c r="G16" s="90">
        <v>134</v>
      </c>
      <c r="H16" s="90">
        <v>134</v>
      </c>
      <c r="I16" s="90">
        <v>40.020000000000003</v>
      </c>
      <c r="J16" s="90">
        <v>80.05</v>
      </c>
      <c r="K16" s="90">
        <v>80.05</v>
      </c>
      <c r="L16" s="90">
        <v>1.08</v>
      </c>
      <c r="M16" s="90">
        <v>2.16</v>
      </c>
      <c r="N16" s="90">
        <v>2.16</v>
      </c>
      <c r="O16" s="90">
        <v>21.6</v>
      </c>
      <c r="P16" s="90">
        <v>21.6</v>
      </c>
      <c r="Q16" s="90">
        <v>11.35</v>
      </c>
      <c r="R16" s="90">
        <v>22.7</v>
      </c>
      <c r="S16" s="91" t="s">
        <v>239</v>
      </c>
      <c r="T16" s="89">
        <v>2210</v>
      </c>
      <c r="U16" s="92">
        <v>0</v>
      </c>
      <c r="V16" s="91">
        <v>5.13</v>
      </c>
      <c r="W16" s="91">
        <v>5.13</v>
      </c>
      <c r="X16" s="91">
        <v>19.93</v>
      </c>
      <c r="Y16" s="91">
        <v>39.85</v>
      </c>
      <c r="Z16" s="91">
        <v>79.69</v>
      </c>
      <c r="AA16" s="91">
        <v>119.54</v>
      </c>
      <c r="AB16" s="91">
        <v>199.23</v>
      </c>
      <c r="AC16" s="91">
        <v>199.23</v>
      </c>
      <c r="AD16" s="91">
        <v>59.52</v>
      </c>
      <c r="AE16" s="91">
        <v>119.03</v>
      </c>
      <c r="AF16" s="91">
        <v>119.03</v>
      </c>
      <c r="AG16" s="91">
        <v>1.61</v>
      </c>
      <c r="AH16" s="91">
        <v>3.2</v>
      </c>
      <c r="AI16" s="91">
        <v>3.2</v>
      </c>
      <c r="AJ16" s="91">
        <v>32.11</v>
      </c>
      <c r="AK16" s="91">
        <v>32.11</v>
      </c>
      <c r="AL16" s="91">
        <v>33.75</v>
      </c>
      <c r="AM16" s="91">
        <v>512.94000000000005</v>
      </c>
      <c r="AP16" s="77">
        <v>2109</v>
      </c>
      <c r="AQ16" s="93">
        <v>10</v>
      </c>
      <c r="AR16" s="93" t="s">
        <v>294</v>
      </c>
      <c r="AS16" s="96">
        <v>2.58</v>
      </c>
      <c r="AU16" s="97">
        <v>-2.58</v>
      </c>
    </row>
    <row r="17" spans="1:47" x14ac:dyDescent="0.4">
      <c r="A17" s="89">
        <v>2211</v>
      </c>
      <c r="B17" s="90">
        <v>3.45</v>
      </c>
      <c r="C17" s="90">
        <v>13.4</v>
      </c>
      <c r="D17" s="90">
        <v>26.8</v>
      </c>
      <c r="E17" s="90">
        <v>53.6</v>
      </c>
      <c r="F17" s="90">
        <v>80.400000000000006</v>
      </c>
      <c r="G17" s="90">
        <v>134</v>
      </c>
      <c r="H17" s="90">
        <v>134</v>
      </c>
      <c r="I17" s="90">
        <v>40.020000000000003</v>
      </c>
      <c r="J17" s="90">
        <v>80.05</v>
      </c>
      <c r="K17" s="90">
        <v>80.05</v>
      </c>
      <c r="L17" s="90">
        <v>1.08</v>
      </c>
      <c r="M17" s="90">
        <v>2.16</v>
      </c>
      <c r="N17" s="90">
        <v>2.16</v>
      </c>
      <c r="O17" s="90">
        <v>21.6</v>
      </c>
      <c r="P17" s="90">
        <v>21.6</v>
      </c>
      <c r="Q17" s="90">
        <v>11.35</v>
      </c>
      <c r="R17" s="90">
        <v>22.7</v>
      </c>
      <c r="S17" s="91" t="s">
        <v>239</v>
      </c>
      <c r="T17" s="89">
        <v>2211</v>
      </c>
      <c r="U17" s="92">
        <v>0</v>
      </c>
      <c r="V17" s="91">
        <v>5.13</v>
      </c>
      <c r="W17" s="91">
        <v>5.13</v>
      </c>
      <c r="X17" s="91">
        <v>19.93</v>
      </c>
      <c r="Y17" s="91">
        <v>39.85</v>
      </c>
      <c r="Z17" s="91">
        <v>79.69</v>
      </c>
      <c r="AA17" s="91">
        <v>119.54</v>
      </c>
      <c r="AB17" s="91">
        <v>199.23</v>
      </c>
      <c r="AC17" s="91">
        <v>199.23</v>
      </c>
      <c r="AD17" s="91">
        <v>59.52</v>
      </c>
      <c r="AE17" s="91">
        <v>119.03</v>
      </c>
      <c r="AF17" s="91">
        <v>119.03</v>
      </c>
      <c r="AG17" s="91">
        <v>1.61</v>
      </c>
      <c r="AH17" s="91">
        <v>3.2</v>
      </c>
      <c r="AI17" s="91">
        <v>3.2</v>
      </c>
      <c r="AJ17" s="91">
        <v>32.11</v>
      </c>
      <c r="AK17" s="91">
        <v>32.11</v>
      </c>
      <c r="AL17" s="91">
        <v>33.75</v>
      </c>
      <c r="AM17" s="91">
        <v>512.94000000000005</v>
      </c>
      <c r="AP17" s="77">
        <v>2110</v>
      </c>
      <c r="AQ17" s="93">
        <v>10</v>
      </c>
      <c r="AR17" s="93" t="s">
        <v>294</v>
      </c>
      <c r="AS17" s="96">
        <v>2.04</v>
      </c>
      <c r="AU17" s="97">
        <v>-2.04</v>
      </c>
    </row>
    <row r="18" spans="1:47" x14ac:dyDescent="0.4">
      <c r="A18" s="89">
        <v>2212</v>
      </c>
      <c r="B18" s="90">
        <v>3.45</v>
      </c>
      <c r="C18" s="90">
        <v>13.4</v>
      </c>
      <c r="D18" s="90">
        <v>26.8</v>
      </c>
      <c r="E18" s="90">
        <v>53.6</v>
      </c>
      <c r="F18" s="90">
        <v>80.400000000000006</v>
      </c>
      <c r="G18" s="90">
        <v>134</v>
      </c>
      <c r="H18" s="90">
        <v>134</v>
      </c>
      <c r="I18" s="90">
        <v>40.020000000000003</v>
      </c>
      <c r="J18" s="90">
        <v>80.05</v>
      </c>
      <c r="K18" s="90">
        <v>80.05</v>
      </c>
      <c r="L18" s="90">
        <v>1.08</v>
      </c>
      <c r="M18" s="90">
        <v>2.16</v>
      </c>
      <c r="N18" s="90">
        <v>2.16</v>
      </c>
      <c r="O18" s="90">
        <v>21.6</v>
      </c>
      <c r="P18" s="90">
        <v>21.6</v>
      </c>
      <c r="Q18" s="90">
        <v>11.35</v>
      </c>
      <c r="R18" s="90">
        <v>22.7</v>
      </c>
      <c r="S18" s="91" t="s">
        <v>239</v>
      </c>
      <c r="T18" s="89">
        <v>2212</v>
      </c>
      <c r="U18" s="92">
        <v>0</v>
      </c>
      <c r="V18" s="91">
        <v>5.13</v>
      </c>
      <c r="W18" s="91">
        <v>5.13</v>
      </c>
      <c r="X18" s="91">
        <v>19.93</v>
      </c>
      <c r="Y18" s="91">
        <v>39.85</v>
      </c>
      <c r="Z18" s="91">
        <v>79.69</v>
      </c>
      <c r="AA18" s="91">
        <v>119.54</v>
      </c>
      <c r="AB18" s="91">
        <v>199.23</v>
      </c>
      <c r="AC18" s="91">
        <v>199.23</v>
      </c>
      <c r="AD18" s="91">
        <v>59.52</v>
      </c>
      <c r="AE18" s="91">
        <v>119.03</v>
      </c>
      <c r="AF18" s="91">
        <v>119.03</v>
      </c>
      <c r="AG18" s="91">
        <v>1.61</v>
      </c>
      <c r="AH18" s="91">
        <v>3.2</v>
      </c>
      <c r="AI18" s="91">
        <v>3.2</v>
      </c>
      <c r="AJ18" s="91">
        <v>32.11</v>
      </c>
      <c r="AK18" s="91">
        <v>32.11</v>
      </c>
      <c r="AL18" s="91">
        <v>33.75</v>
      </c>
      <c r="AM18" s="91">
        <v>512.94000000000005</v>
      </c>
      <c r="AP18" s="77">
        <v>2111</v>
      </c>
      <c r="AQ18" s="93">
        <v>10</v>
      </c>
      <c r="AR18" s="93" t="s">
        <v>294</v>
      </c>
      <c r="AS18" s="96">
        <v>1.53</v>
      </c>
      <c r="AU18" s="97">
        <v>-1.53</v>
      </c>
    </row>
    <row r="19" spans="1:47" x14ac:dyDescent="0.4">
      <c r="A19" s="89">
        <v>2301</v>
      </c>
      <c r="B19" s="90">
        <v>3.45</v>
      </c>
      <c r="C19" s="90">
        <v>13.4</v>
      </c>
      <c r="D19" s="90">
        <v>26.8</v>
      </c>
      <c r="E19" s="90">
        <v>53.6</v>
      </c>
      <c r="F19" s="90">
        <v>80.400000000000006</v>
      </c>
      <c r="G19" s="90">
        <v>134</v>
      </c>
      <c r="H19" s="90">
        <v>134</v>
      </c>
      <c r="I19" s="90">
        <v>40.020000000000003</v>
      </c>
      <c r="J19" s="90">
        <v>80.05</v>
      </c>
      <c r="K19" s="90">
        <v>80.05</v>
      </c>
      <c r="L19" s="90">
        <v>1.08</v>
      </c>
      <c r="M19" s="90">
        <v>2.16</v>
      </c>
      <c r="N19" s="90">
        <v>2.16</v>
      </c>
      <c r="O19" s="90">
        <v>21.6</v>
      </c>
      <c r="P19" s="90">
        <v>21.6</v>
      </c>
      <c r="Q19" s="90">
        <v>11.35</v>
      </c>
      <c r="R19" s="90">
        <v>22.7</v>
      </c>
      <c r="S19" s="91" t="s">
        <v>239</v>
      </c>
      <c r="T19" s="89">
        <v>2301</v>
      </c>
      <c r="U19" s="92">
        <v>0</v>
      </c>
      <c r="V19" s="91">
        <v>5.13</v>
      </c>
      <c r="W19" s="91">
        <v>5.13</v>
      </c>
      <c r="X19" s="91">
        <v>19.93</v>
      </c>
      <c r="Y19" s="91">
        <v>39.85</v>
      </c>
      <c r="Z19" s="91">
        <v>79.69</v>
      </c>
      <c r="AA19" s="91">
        <v>119.54</v>
      </c>
      <c r="AB19" s="91">
        <v>199.23</v>
      </c>
      <c r="AC19" s="91">
        <v>199.23</v>
      </c>
      <c r="AD19" s="91">
        <v>59.52</v>
      </c>
      <c r="AE19" s="91">
        <v>119.03</v>
      </c>
      <c r="AF19" s="91">
        <v>119.03</v>
      </c>
      <c r="AG19" s="91">
        <v>1.61</v>
      </c>
      <c r="AH19" s="91">
        <v>3.2</v>
      </c>
      <c r="AI19" s="91">
        <v>3.2</v>
      </c>
      <c r="AJ19" s="91">
        <v>32.11</v>
      </c>
      <c r="AK19" s="91">
        <v>32.11</v>
      </c>
      <c r="AL19" s="91">
        <v>33.75</v>
      </c>
      <c r="AM19" s="91">
        <v>512.94000000000005</v>
      </c>
      <c r="AP19" s="77">
        <v>2112</v>
      </c>
      <c r="AQ19" s="93">
        <v>10</v>
      </c>
      <c r="AR19" s="93" t="s">
        <v>294</v>
      </c>
      <c r="AS19" s="96">
        <v>1.0900000000000001</v>
      </c>
      <c r="AU19" s="97">
        <v>-1.0900000000000001</v>
      </c>
    </row>
    <row r="20" spans="1:47" x14ac:dyDescent="0.4">
      <c r="A20" s="89">
        <v>2302</v>
      </c>
      <c r="B20" s="90">
        <v>3.45</v>
      </c>
      <c r="C20" s="90">
        <v>13.4</v>
      </c>
      <c r="D20" s="90">
        <v>26.8</v>
      </c>
      <c r="E20" s="90">
        <v>53.6</v>
      </c>
      <c r="F20" s="90">
        <v>80.400000000000006</v>
      </c>
      <c r="G20" s="90">
        <v>134</v>
      </c>
      <c r="H20" s="90">
        <v>134</v>
      </c>
      <c r="I20" s="90">
        <v>40.020000000000003</v>
      </c>
      <c r="J20" s="90">
        <v>80.05</v>
      </c>
      <c r="K20" s="90">
        <v>80.05</v>
      </c>
      <c r="L20" s="90">
        <v>1.08</v>
      </c>
      <c r="M20" s="90">
        <v>2.16</v>
      </c>
      <c r="N20" s="90">
        <v>2.16</v>
      </c>
      <c r="O20" s="90">
        <v>21.6</v>
      </c>
      <c r="P20" s="90">
        <v>21.6</v>
      </c>
      <c r="Q20" s="90">
        <v>11.35</v>
      </c>
      <c r="R20" s="90">
        <v>22.7</v>
      </c>
      <c r="S20" s="91" t="s">
        <v>239</v>
      </c>
      <c r="T20" s="89">
        <v>2302</v>
      </c>
      <c r="U20" s="92">
        <v>-7</v>
      </c>
      <c r="V20" s="91">
        <v>-1.87</v>
      </c>
      <c r="W20" s="91">
        <v>-1.87</v>
      </c>
      <c r="X20" s="91">
        <v>-7.26</v>
      </c>
      <c r="Y20" s="91">
        <v>-14.53</v>
      </c>
      <c r="Z20" s="91">
        <v>-29.06</v>
      </c>
      <c r="AA20" s="91">
        <v>-43.59</v>
      </c>
      <c r="AB20" s="91">
        <v>-72.650000000000006</v>
      </c>
      <c r="AC20" s="91">
        <v>-72.650000000000006</v>
      </c>
      <c r="AD20" s="91">
        <v>-21.69</v>
      </c>
      <c r="AE20" s="91">
        <v>-43.38</v>
      </c>
      <c r="AF20" s="91">
        <v>-43.38</v>
      </c>
      <c r="AG20" s="91">
        <v>-0.57999999999999996</v>
      </c>
      <c r="AH20" s="91">
        <v>-1.18</v>
      </c>
      <c r="AI20" s="91">
        <v>-1.18</v>
      </c>
      <c r="AJ20" s="91">
        <v>-11.71</v>
      </c>
      <c r="AK20" s="91">
        <v>-11.71</v>
      </c>
      <c r="AL20" s="91">
        <v>-12.3</v>
      </c>
      <c r="AM20" s="91">
        <v>-187.06</v>
      </c>
      <c r="AQ20" s="93"/>
      <c r="AR20" s="93"/>
      <c r="AS20" s="96"/>
      <c r="AU20" s="97"/>
    </row>
    <row r="21" spans="1:47" x14ac:dyDescent="0.4">
      <c r="A21" s="89">
        <v>2303</v>
      </c>
      <c r="B21" s="90">
        <v>3.45</v>
      </c>
      <c r="C21" s="90">
        <v>13.4</v>
      </c>
      <c r="D21" s="90">
        <v>26.8</v>
      </c>
      <c r="E21" s="90">
        <v>53.6</v>
      </c>
      <c r="F21" s="90">
        <v>80.400000000000006</v>
      </c>
      <c r="G21" s="90">
        <v>134</v>
      </c>
      <c r="H21" s="90">
        <v>134</v>
      </c>
      <c r="I21" s="90">
        <v>40.020000000000003</v>
      </c>
      <c r="J21" s="90">
        <v>80.05</v>
      </c>
      <c r="K21" s="90">
        <v>80.05</v>
      </c>
      <c r="L21" s="90">
        <v>1.08</v>
      </c>
      <c r="M21" s="90">
        <v>2.16</v>
      </c>
      <c r="N21" s="90">
        <v>2.16</v>
      </c>
      <c r="O21" s="90">
        <v>21.6</v>
      </c>
      <c r="P21" s="90">
        <v>21.6</v>
      </c>
      <c r="Q21" s="90">
        <v>11.35</v>
      </c>
      <c r="R21" s="90">
        <v>22.7</v>
      </c>
      <c r="S21" s="91" t="s">
        <v>239</v>
      </c>
      <c r="T21" s="89">
        <v>2303</v>
      </c>
      <c r="U21" s="92">
        <v>-7</v>
      </c>
      <c r="V21" s="91">
        <v>-1.87</v>
      </c>
      <c r="W21" s="91">
        <v>-1.87</v>
      </c>
      <c r="X21" s="91">
        <v>-7.26</v>
      </c>
      <c r="Y21" s="91">
        <v>-14.53</v>
      </c>
      <c r="Z21" s="91">
        <v>-29.06</v>
      </c>
      <c r="AA21" s="91">
        <v>-43.59</v>
      </c>
      <c r="AB21" s="91">
        <v>-72.650000000000006</v>
      </c>
      <c r="AC21" s="91">
        <v>-72.650000000000006</v>
      </c>
      <c r="AD21" s="91">
        <v>-21.69</v>
      </c>
      <c r="AE21" s="91">
        <v>-43.38</v>
      </c>
      <c r="AF21" s="91">
        <v>-43.38</v>
      </c>
      <c r="AG21" s="91">
        <v>-0.57999999999999996</v>
      </c>
      <c r="AH21" s="91">
        <v>-1.18</v>
      </c>
      <c r="AI21" s="91">
        <v>-1.18</v>
      </c>
      <c r="AJ21" s="91">
        <v>-11.71</v>
      </c>
      <c r="AK21" s="91">
        <v>-11.71</v>
      </c>
      <c r="AL21" s="91">
        <v>-12.3</v>
      </c>
      <c r="AM21" s="91">
        <v>-187.06</v>
      </c>
      <c r="AP21" s="77">
        <v>2201</v>
      </c>
      <c r="AQ21" s="93">
        <v>10</v>
      </c>
      <c r="AR21" s="93" t="s">
        <v>294</v>
      </c>
      <c r="AS21" s="96">
        <v>0.53</v>
      </c>
      <c r="AU21" s="97">
        <v>-0.53</v>
      </c>
    </row>
    <row r="22" spans="1:47" x14ac:dyDescent="0.4">
      <c r="A22" s="89">
        <v>2304</v>
      </c>
      <c r="B22" s="90">
        <v>3.45</v>
      </c>
      <c r="C22" s="90">
        <v>13.4</v>
      </c>
      <c r="D22" s="90">
        <v>26.8</v>
      </c>
      <c r="E22" s="90">
        <v>53.6</v>
      </c>
      <c r="F22" s="90">
        <v>80.400000000000006</v>
      </c>
      <c r="G22" s="90">
        <v>134</v>
      </c>
      <c r="H22" s="90">
        <v>134</v>
      </c>
      <c r="I22" s="90">
        <v>40.020000000000003</v>
      </c>
      <c r="J22" s="90">
        <v>80.05</v>
      </c>
      <c r="K22" s="90">
        <v>80.05</v>
      </c>
      <c r="L22" s="90">
        <v>1.08</v>
      </c>
      <c r="M22" s="90">
        <v>2.16</v>
      </c>
      <c r="N22" s="90">
        <v>2.16</v>
      </c>
      <c r="O22" s="90">
        <v>21.6</v>
      </c>
      <c r="P22" s="90">
        <v>21.6</v>
      </c>
      <c r="Q22" s="90">
        <v>11.35</v>
      </c>
      <c r="R22" s="90">
        <v>22.7</v>
      </c>
      <c r="S22" s="91" t="s">
        <v>239</v>
      </c>
      <c r="T22" s="89">
        <v>2304</v>
      </c>
      <c r="U22" s="92">
        <v>-7</v>
      </c>
      <c r="V22" s="92">
        <v>3.25</v>
      </c>
      <c r="W22" s="91">
        <v>-1.87</v>
      </c>
      <c r="X22" s="91">
        <v>-7.26</v>
      </c>
      <c r="Y22" s="91">
        <v>-14.53</v>
      </c>
      <c r="Z22" s="91">
        <v>-29.06</v>
      </c>
      <c r="AA22" s="91">
        <v>-43.59</v>
      </c>
      <c r="AB22" s="91">
        <v>-72.650000000000006</v>
      </c>
      <c r="AC22" s="91">
        <v>-72.650000000000006</v>
      </c>
      <c r="AD22" s="91">
        <v>-21.69</v>
      </c>
      <c r="AE22" s="91">
        <v>-43.38</v>
      </c>
      <c r="AF22" s="91">
        <v>-43.38</v>
      </c>
      <c r="AG22" s="91">
        <v>-0.57999999999999996</v>
      </c>
      <c r="AH22" s="91">
        <v>-1.18</v>
      </c>
      <c r="AI22" s="91">
        <v>-1.18</v>
      </c>
      <c r="AJ22" s="91">
        <v>-11.71</v>
      </c>
      <c r="AK22" s="91">
        <v>-11.71</v>
      </c>
      <c r="AL22" s="91">
        <v>-12.3</v>
      </c>
      <c r="AM22" s="91">
        <v>-187.06</v>
      </c>
      <c r="AP22" s="77">
        <v>2101</v>
      </c>
      <c r="AQ22" s="93">
        <v>10</v>
      </c>
      <c r="AR22" s="93" t="s">
        <v>294</v>
      </c>
      <c r="AS22" s="94">
        <v>5.2</v>
      </c>
      <c r="AU22" s="95">
        <v>-5.2</v>
      </c>
    </row>
    <row r="23" spans="1:47" s="102" customFormat="1" x14ac:dyDescent="0.4">
      <c r="A23" s="98">
        <v>2305</v>
      </c>
      <c r="B23" s="99">
        <v>1.4</v>
      </c>
      <c r="C23" s="99">
        <v>5.44</v>
      </c>
      <c r="D23" s="99">
        <v>10.88</v>
      </c>
      <c r="E23" s="99">
        <v>21.75</v>
      </c>
      <c r="F23" s="99">
        <v>32.630000000000003</v>
      </c>
      <c r="G23" s="99">
        <v>54.38</v>
      </c>
      <c r="H23" s="99">
        <v>54.38</v>
      </c>
      <c r="I23" s="99">
        <v>16.239999999999998</v>
      </c>
      <c r="J23" s="99">
        <v>32.479999999999997</v>
      </c>
      <c r="K23" s="99">
        <v>32.479999999999997</v>
      </c>
      <c r="L23" s="99">
        <v>0.44</v>
      </c>
      <c r="M23" s="99">
        <v>0.88</v>
      </c>
      <c r="N23" s="99">
        <v>0.88</v>
      </c>
      <c r="O23" s="99">
        <v>8.76</v>
      </c>
      <c r="P23" s="99">
        <v>8.76</v>
      </c>
      <c r="Q23" s="99">
        <v>4.6100000000000003</v>
      </c>
      <c r="R23" s="99">
        <v>9.2100000000000009</v>
      </c>
      <c r="S23" s="100" t="s">
        <v>239</v>
      </c>
      <c r="T23" s="98">
        <v>2305</v>
      </c>
      <c r="U23" s="101">
        <v>-7</v>
      </c>
      <c r="V23" s="101">
        <v>2.21</v>
      </c>
      <c r="W23" s="100">
        <v>-1.87</v>
      </c>
      <c r="X23" s="100">
        <v>-7.26</v>
      </c>
      <c r="Y23" s="100">
        <v>-14.53</v>
      </c>
      <c r="Z23" s="100">
        <v>-29.06</v>
      </c>
      <c r="AA23" s="100">
        <v>-43.59</v>
      </c>
      <c r="AB23" s="100">
        <v>-72.650000000000006</v>
      </c>
      <c r="AC23" s="100">
        <v>-72.650000000000006</v>
      </c>
      <c r="AD23" s="100">
        <v>-21.69</v>
      </c>
      <c r="AE23" s="100">
        <v>-43.38</v>
      </c>
      <c r="AF23" s="100">
        <v>-43.38</v>
      </c>
      <c r="AG23" s="100">
        <v>-0.57999999999999996</v>
      </c>
      <c r="AH23" s="100">
        <v>-1.18</v>
      </c>
      <c r="AI23" s="100">
        <v>-1.18</v>
      </c>
      <c r="AJ23" s="100">
        <v>-11.71</v>
      </c>
      <c r="AK23" s="100">
        <v>-11.71</v>
      </c>
      <c r="AL23" s="100">
        <v>-12.3</v>
      </c>
      <c r="AM23" s="100">
        <v>-187.06</v>
      </c>
      <c r="AP23" s="102">
        <v>2102</v>
      </c>
      <c r="AQ23" s="103">
        <v>10</v>
      </c>
      <c r="AR23" s="103" t="s">
        <v>294</v>
      </c>
      <c r="AS23" s="104">
        <v>5.17</v>
      </c>
      <c r="AU23" s="105">
        <v>-5.17</v>
      </c>
    </row>
    <row r="24" spans="1:47" s="102" customFormat="1" x14ac:dyDescent="0.4">
      <c r="A24" s="98">
        <v>2306</v>
      </c>
      <c r="B24" s="99">
        <v>1.4</v>
      </c>
      <c r="C24" s="99">
        <v>5.44</v>
      </c>
      <c r="D24" s="99">
        <v>10.88</v>
      </c>
      <c r="E24" s="99">
        <v>21.75</v>
      </c>
      <c r="F24" s="99">
        <v>32.630000000000003</v>
      </c>
      <c r="G24" s="99">
        <v>54.38</v>
      </c>
      <c r="H24" s="99">
        <v>54.38</v>
      </c>
      <c r="I24" s="99">
        <v>16.239999999999998</v>
      </c>
      <c r="J24" s="99">
        <v>32.479999999999997</v>
      </c>
      <c r="K24" s="99">
        <v>32.479999999999997</v>
      </c>
      <c r="L24" s="99">
        <v>0.44</v>
      </c>
      <c r="M24" s="99">
        <v>0.88</v>
      </c>
      <c r="N24" s="99">
        <v>0.88</v>
      </c>
      <c r="O24" s="99">
        <v>8.76</v>
      </c>
      <c r="P24" s="99">
        <v>8.76</v>
      </c>
      <c r="Q24" s="99">
        <v>4.6100000000000003</v>
      </c>
      <c r="R24" s="99">
        <v>9.2100000000000009</v>
      </c>
      <c r="S24" s="100" t="s">
        <v>239</v>
      </c>
      <c r="T24" s="98">
        <v>2306</v>
      </c>
      <c r="U24" s="101">
        <v>-7</v>
      </c>
      <c r="V24" s="101">
        <v>0.91</v>
      </c>
      <c r="W24" s="100">
        <v>-1.87</v>
      </c>
      <c r="X24" s="100">
        <v>-7.26</v>
      </c>
      <c r="Y24" s="100">
        <v>-14.53</v>
      </c>
      <c r="Z24" s="100">
        <v>-29.06</v>
      </c>
      <c r="AA24" s="100">
        <v>-43.59</v>
      </c>
      <c r="AB24" s="100">
        <v>-72.650000000000006</v>
      </c>
      <c r="AC24" s="100">
        <v>-72.650000000000006</v>
      </c>
      <c r="AD24" s="100">
        <v>-21.69</v>
      </c>
      <c r="AE24" s="100">
        <v>-43.38</v>
      </c>
      <c r="AF24" s="100">
        <v>-43.38</v>
      </c>
      <c r="AG24" s="100">
        <v>-0.57999999999999996</v>
      </c>
      <c r="AH24" s="100">
        <v>-1.18</v>
      </c>
      <c r="AI24" s="100">
        <v>-1.18</v>
      </c>
      <c r="AJ24" s="100">
        <v>-11.71</v>
      </c>
      <c r="AK24" s="100">
        <v>-11.71</v>
      </c>
      <c r="AL24" s="100">
        <v>-12.3</v>
      </c>
      <c r="AM24" s="100">
        <v>-187.06</v>
      </c>
      <c r="AP24" s="102">
        <v>2103</v>
      </c>
      <c r="AQ24" s="103">
        <v>10</v>
      </c>
      <c r="AR24" s="103" t="s">
        <v>294</v>
      </c>
      <c r="AS24" s="104">
        <v>4.8499999999999996</v>
      </c>
      <c r="AU24" s="105">
        <v>-4.8499999999999996</v>
      </c>
    </row>
    <row r="25" spans="1:47" x14ac:dyDescent="0.4">
      <c r="A25" s="98" t="s">
        <v>295</v>
      </c>
      <c r="B25" s="99">
        <v>1.4</v>
      </c>
      <c r="C25" s="99">
        <v>5.44</v>
      </c>
      <c r="D25" s="99">
        <v>10.88</v>
      </c>
      <c r="E25" s="99">
        <v>21.75</v>
      </c>
      <c r="F25" s="99">
        <v>32.630000000000003</v>
      </c>
      <c r="G25" s="99">
        <v>54.38</v>
      </c>
      <c r="H25" s="99">
        <v>54.38</v>
      </c>
      <c r="I25" s="99">
        <v>16.239999999999998</v>
      </c>
      <c r="J25" s="99">
        <v>32.479999999999997</v>
      </c>
      <c r="K25" s="99">
        <v>32.479999999999997</v>
      </c>
      <c r="L25" s="99">
        <v>0.44</v>
      </c>
      <c r="M25" s="99">
        <v>0.88</v>
      </c>
      <c r="N25" s="99">
        <v>0.88</v>
      </c>
      <c r="O25" s="99">
        <v>8.76</v>
      </c>
      <c r="P25" s="99">
        <v>8.76</v>
      </c>
      <c r="Q25" s="99">
        <v>4.6100000000000003</v>
      </c>
      <c r="R25" s="99">
        <v>9.2100000000000009</v>
      </c>
      <c r="S25" s="100" t="s">
        <v>294</v>
      </c>
      <c r="T25" s="98" t="s">
        <v>295</v>
      </c>
      <c r="U25" s="101">
        <v>-7</v>
      </c>
      <c r="V25" s="101">
        <v>0.91</v>
      </c>
      <c r="W25" s="100">
        <v>-8.7799999999999994</v>
      </c>
      <c r="X25" s="100">
        <v>-34.08</v>
      </c>
      <c r="Y25" s="100">
        <v>-68.13</v>
      </c>
      <c r="Z25" s="100">
        <v>-136.27000000000001</v>
      </c>
      <c r="AA25" s="100">
        <v>-204.4</v>
      </c>
      <c r="AB25" s="100">
        <v>-340.67</v>
      </c>
      <c r="AC25" s="100">
        <v>-340.67</v>
      </c>
      <c r="AD25" s="100">
        <v>-101.75999999999999</v>
      </c>
      <c r="AE25" s="100">
        <v>-203.51</v>
      </c>
      <c r="AF25" s="100">
        <v>-203.51</v>
      </c>
      <c r="AG25" s="100">
        <v>-2.74</v>
      </c>
      <c r="AH25" s="100">
        <v>-5.49</v>
      </c>
      <c r="AI25" s="100">
        <v>-5.49</v>
      </c>
      <c r="AJ25" s="100">
        <v>-54.91</v>
      </c>
      <c r="AK25" s="100">
        <v>-54.91</v>
      </c>
      <c r="AL25" s="100">
        <v>-28.86</v>
      </c>
      <c r="AM25" s="100">
        <v>-57.699999999999996</v>
      </c>
      <c r="AP25" s="77">
        <v>2104</v>
      </c>
      <c r="AQ25" s="93">
        <v>10</v>
      </c>
      <c r="AR25" s="93" t="s">
        <v>294</v>
      </c>
      <c r="AS25" s="96">
        <v>4.32</v>
      </c>
      <c r="AU25" s="97">
        <v>-4.32</v>
      </c>
    </row>
    <row r="26" spans="1:47" x14ac:dyDescent="0.4">
      <c r="A26" s="98">
        <v>2307</v>
      </c>
      <c r="B26" s="99">
        <v>1.4</v>
      </c>
      <c r="C26" s="99">
        <v>5.44</v>
      </c>
      <c r="D26" s="99">
        <v>10.88</v>
      </c>
      <c r="E26" s="99">
        <v>21.75</v>
      </c>
      <c r="F26" s="99">
        <v>32.630000000000003</v>
      </c>
      <c r="G26" s="99">
        <v>54.38</v>
      </c>
      <c r="H26" s="99">
        <v>54.38</v>
      </c>
      <c r="I26" s="99">
        <v>16.239999999999998</v>
      </c>
      <c r="J26" s="99">
        <v>32.479999999999997</v>
      </c>
      <c r="K26" s="99">
        <v>32.479999999999997</v>
      </c>
      <c r="L26" s="99">
        <v>0.44</v>
      </c>
      <c r="M26" s="99">
        <v>0.88</v>
      </c>
      <c r="N26" s="99">
        <v>0.88</v>
      </c>
      <c r="O26" s="99">
        <v>8.76</v>
      </c>
      <c r="P26" s="99">
        <v>8.76</v>
      </c>
      <c r="Q26" s="99">
        <v>4.6100000000000003</v>
      </c>
      <c r="R26" s="99">
        <v>9.2100000000000009</v>
      </c>
      <c r="S26" s="100" t="s">
        <v>239</v>
      </c>
      <c r="T26" s="98">
        <v>2307</v>
      </c>
      <c r="U26" s="101">
        <v>-7</v>
      </c>
      <c r="V26" s="101">
        <v>-9.9499999999999993</v>
      </c>
      <c r="W26" s="100">
        <v>-9.9499999999999993</v>
      </c>
      <c r="X26" s="100">
        <v>-38.619999999999997</v>
      </c>
      <c r="Y26" s="100">
        <v>-77.209999999999994</v>
      </c>
      <c r="Z26" s="100">
        <v>-154.43</v>
      </c>
      <c r="AA26" s="100">
        <v>-231.64</v>
      </c>
      <c r="AB26" s="100">
        <v>-386.06</v>
      </c>
      <c r="AC26" s="100">
        <v>-386.06</v>
      </c>
      <c r="AD26" s="100">
        <v>-115.33</v>
      </c>
      <c r="AE26" s="100">
        <v>-230.63</v>
      </c>
      <c r="AF26" s="100">
        <v>-230.63</v>
      </c>
      <c r="AG26" s="100">
        <v>-3.11</v>
      </c>
      <c r="AH26" s="100">
        <v>-6.22</v>
      </c>
      <c r="AI26" s="100">
        <v>-6.22</v>
      </c>
      <c r="AJ26" s="100">
        <v>-62.22</v>
      </c>
      <c r="AK26" s="100">
        <v>-62.22</v>
      </c>
      <c r="AL26" s="100">
        <v>-65.39</v>
      </c>
      <c r="AM26" s="100"/>
      <c r="AP26" s="77">
        <v>2105</v>
      </c>
      <c r="AQ26" s="93">
        <v>10</v>
      </c>
      <c r="AR26" s="93" t="s">
        <v>294</v>
      </c>
      <c r="AS26" s="96">
        <v>3.64</v>
      </c>
      <c r="AU26" s="97">
        <v>-3.64</v>
      </c>
    </row>
    <row r="27" spans="1:47" x14ac:dyDescent="0.4">
      <c r="A27" s="98">
        <v>2308</v>
      </c>
      <c r="B27" s="99">
        <v>1.4</v>
      </c>
      <c r="C27" s="99">
        <v>5.44</v>
      </c>
      <c r="D27" s="99">
        <v>10.88</v>
      </c>
      <c r="E27" s="99">
        <v>21.75</v>
      </c>
      <c r="F27" s="99">
        <v>32.630000000000003</v>
      </c>
      <c r="G27" s="99">
        <v>54.38</v>
      </c>
      <c r="H27" s="99">
        <v>54.38</v>
      </c>
      <c r="I27" s="99">
        <v>16.239999999999998</v>
      </c>
      <c r="J27" s="99">
        <v>32.479999999999997</v>
      </c>
      <c r="K27" s="99">
        <v>32.479999999999997</v>
      </c>
      <c r="L27" s="99">
        <v>0.44</v>
      </c>
      <c r="M27" s="99">
        <v>0.88</v>
      </c>
      <c r="N27" s="99">
        <v>0.88</v>
      </c>
      <c r="O27" s="99">
        <v>8.76</v>
      </c>
      <c r="P27" s="99">
        <v>8.76</v>
      </c>
      <c r="Q27" s="99">
        <v>4.6100000000000003</v>
      </c>
      <c r="R27" s="99">
        <v>9.2100000000000009</v>
      </c>
      <c r="S27" s="100" t="s">
        <v>239</v>
      </c>
      <c r="T27" s="106">
        <v>2308</v>
      </c>
      <c r="U27" s="92">
        <v>-7</v>
      </c>
      <c r="V27" s="107">
        <v>-9.9499999999999993</v>
      </c>
      <c r="W27" s="108">
        <v>-9.9499999999999993</v>
      </c>
      <c r="X27" s="108">
        <v>-38.619999999999997</v>
      </c>
      <c r="Y27" s="108">
        <v>-77.209999999999994</v>
      </c>
      <c r="Z27" s="108">
        <v>-154.43</v>
      </c>
      <c r="AA27" s="108">
        <v>-231.64</v>
      </c>
      <c r="AB27" s="108">
        <v>-386.06</v>
      </c>
      <c r="AC27" s="108">
        <v>-386.06</v>
      </c>
      <c r="AD27" s="108">
        <v>-115.33</v>
      </c>
      <c r="AE27" s="108">
        <v>-230.63</v>
      </c>
      <c r="AF27" s="108">
        <v>-230.63</v>
      </c>
      <c r="AG27" s="108">
        <v>-3.11</v>
      </c>
      <c r="AH27" s="108">
        <v>-6.22</v>
      </c>
      <c r="AI27" s="108">
        <v>-6.22</v>
      </c>
      <c r="AJ27" s="108">
        <v>-62.22</v>
      </c>
      <c r="AK27" s="108">
        <v>-62.22</v>
      </c>
      <c r="AL27" s="108">
        <v>-65.39</v>
      </c>
      <c r="AM27" s="108">
        <v>-187.06</v>
      </c>
      <c r="AP27" s="77">
        <v>2106</v>
      </c>
      <c r="AQ27" s="93">
        <v>10</v>
      </c>
      <c r="AR27" s="93" t="s">
        <v>294</v>
      </c>
      <c r="AS27" s="96">
        <v>3.29</v>
      </c>
      <c r="AU27" s="97">
        <v>-3.29</v>
      </c>
    </row>
    <row r="28" spans="1:47" x14ac:dyDescent="0.4">
      <c r="A28" s="98">
        <v>2309</v>
      </c>
      <c r="B28" s="99">
        <v>1.4</v>
      </c>
      <c r="C28" s="99">
        <v>5.44</v>
      </c>
      <c r="D28" s="99">
        <v>10.88</v>
      </c>
      <c r="E28" s="99">
        <v>21.75</v>
      </c>
      <c r="F28" s="99">
        <v>32.630000000000003</v>
      </c>
      <c r="G28" s="99">
        <v>54.38</v>
      </c>
      <c r="H28" s="99">
        <v>54.38</v>
      </c>
      <c r="I28" s="99">
        <v>16.239999999999998</v>
      </c>
      <c r="J28" s="99">
        <v>32.479999999999997</v>
      </c>
      <c r="K28" s="99">
        <v>32.479999999999997</v>
      </c>
      <c r="L28" s="99">
        <v>0.44</v>
      </c>
      <c r="M28" s="99">
        <v>0.88</v>
      </c>
      <c r="N28" s="99">
        <v>0.88</v>
      </c>
      <c r="O28" s="99">
        <v>8.76</v>
      </c>
      <c r="P28" s="99">
        <v>8.76</v>
      </c>
      <c r="Q28" s="99">
        <v>4.6100000000000003</v>
      </c>
      <c r="R28" s="99">
        <v>9.2100000000000009</v>
      </c>
      <c r="S28" s="100" t="s">
        <v>239</v>
      </c>
      <c r="T28" s="106">
        <v>2309</v>
      </c>
      <c r="U28" s="92">
        <v>-7</v>
      </c>
      <c r="V28" s="107">
        <v>-9.9499999999999993</v>
      </c>
      <c r="W28" s="108">
        <v>-9.9499999999999993</v>
      </c>
      <c r="X28" s="108">
        <v>-38.619999999999997</v>
      </c>
      <c r="Y28" s="108">
        <v>-77.209999999999994</v>
      </c>
      <c r="Z28" s="108">
        <v>-154.43</v>
      </c>
      <c r="AA28" s="108">
        <v>-231.64</v>
      </c>
      <c r="AB28" s="108">
        <v>-386.06</v>
      </c>
      <c r="AC28" s="108">
        <v>-386.06</v>
      </c>
      <c r="AD28" s="108">
        <v>-115.33</v>
      </c>
      <c r="AE28" s="108">
        <v>-230.63</v>
      </c>
      <c r="AF28" s="108">
        <v>-230.63</v>
      </c>
      <c r="AG28" s="108">
        <v>-3.11</v>
      </c>
      <c r="AH28" s="108">
        <v>-6.22</v>
      </c>
      <c r="AI28" s="108">
        <v>-6.22</v>
      </c>
      <c r="AJ28" s="108">
        <v>-62.22</v>
      </c>
      <c r="AK28" s="108">
        <v>-62.22</v>
      </c>
      <c r="AL28" s="108">
        <v>-65.39</v>
      </c>
      <c r="AM28" s="108">
        <v>-187.06</v>
      </c>
      <c r="AP28" s="77">
        <v>2107</v>
      </c>
      <c r="AQ28" s="93">
        <v>10</v>
      </c>
      <c r="AR28" s="93" t="s">
        <v>294</v>
      </c>
      <c r="AS28" s="96">
        <v>3.06</v>
      </c>
      <c r="AU28" s="97">
        <v>-3.06</v>
      </c>
    </row>
    <row r="29" spans="1:47" x14ac:dyDescent="0.4">
      <c r="A29" s="98">
        <v>2310</v>
      </c>
      <c r="B29" s="99">
        <v>1.4</v>
      </c>
      <c r="C29" s="99">
        <v>5.44</v>
      </c>
      <c r="D29" s="99">
        <v>10.88</v>
      </c>
      <c r="E29" s="99">
        <v>21.75</v>
      </c>
      <c r="F29" s="99">
        <v>32.630000000000003</v>
      </c>
      <c r="G29" s="99">
        <v>54.38</v>
      </c>
      <c r="H29" s="99">
        <v>54.38</v>
      </c>
      <c r="I29" s="99">
        <v>16.239999999999998</v>
      </c>
      <c r="J29" s="99">
        <v>32.479999999999997</v>
      </c>
      <c r="K29" s="99">
        <v>32.479999999999997</v>
      </c>
      <c r="L29" s="99">
        <v>0.44</v>
      </c>
      <c r="M29" s="99">
        <v>0.88</v>
      </c>
      <c r="N29" s="99">
        <v>0.88</v>
      </c>
      <c r="O29" s="99">
        <v>8.76</v>
      </c>
      <c r="P29" s="99">
        <v>8.76</v>
      </c>
      <c r="Q29" s="99">
        <v>4.6100000000000003</v>
      </c>
      <c r="R29" s="99">
        <v>9.2100000000000009</v>
      </c>
      <c r="S29" s="100" t="s">
        <v>239</v>
      </c>
      <c r="T29" s="106">
        <v>2310</v>
      </c>
      <c r="U29" s="101">
        <v>-3.5</v>
      </c>
      <c r="V29" s="107">
        <v>-9.9499999999999993</v>
      </c>
      <c r="W29" s="108">
        <v>-9.9499999999999993</v>
      </c>
      <c r="X29" s="108">
        <v>-38.619999999999997</v>
      </c>
      <c r="Y29" s="108">
        <v>-77.209999999999994</v>
      </c>
      <c r="Z29" s="108">
        <v>-154.43</v>
      </c>
      <c r="AA29" s="108">
        <v>-231.64</v>
      </c>
      <c r="AB29" s="108">
        <v>-386.06</v>
      </c>
      <c r="AC29" s="108">
        <v>-386.06</v>
      </c>
      <c r="AD29" s="108">
        <v>-115.33</v>
      </c>
      <c r="AE29" s="108">
        <v>-230.63</v>
      </c>
      <c r="AF29" s="108">
        <v>-230.63</v>
      </c>
      <c r="AG29" s="108">
        <v>-3.11</v>
      </c>
      <c r="AH29" s="108">
        <v>-6.22</v>
      </c>
      <c r="AI29" s="108">
        <v>-6.22</v>
      </c>
      <c r="AJ29" s="108">
        <v>-62.22</v>
      </c>
      <c r="AK29" s="108">
        <v>-62.22</v>
      </c>
      <c r="AL29" s="108">
        <v>-65.39</v>
      </c>
      <c r="AM29" s="108">
        <v>-187.06</v>
      </c>
      <c r="AP29" s="77">
        <v>2108</v>
      </c>
      <c r="AQ29" s="93">
        <v>10</v>
      </c>
      <c r="AR29" s="93" t="s">
        <v>294</v>
      </c>
      <c r="AS29" s="96">
        <v>3.11</v>
      </c>
      <c r="AU29" s="97">
        <v>-3.11</v>
      </c>
    </row>
    <row r="30" spans="1:47" x14ac:dyDescent="0.4">
      <c r="A30" s="98">
        <v>2311</v>
      </c>
      <c r="B30" s="99">
        <v>1.4</v>
      </c>
      <c r="C30" s="99">
        <v>5.44</v>
      </c>
      <c r="D30" s="99">
        <v>10.88</v>
      </c>
      <c r="E30" s="99">
        <v>21.75</v>
      </c>
      <c r="F30" s="99">
        <v>32.630000000000003</v>
      </c>
      <c r="G30" s="99">
        <v>54.38</v>
      </c>
      <c r="H30" s="99">
        <v>54.38</v>
      </c>
      <c r="I30" s="99">
        <v>16.239999999999998</v>
      </c>
      <c r="J30" s="99">
        <v>32.479999999999997</v>
      </c>
      <c r="K30" s="99">
        <v>32.479999999999997</v>
      </c>
      <c r="L30" s="99">
        <v>0.44</v>
      </c>
      <c r="M30" s="99">
        <v>0.88</v>
      </c>
      <c r="N30" s="99">
        <v>0.88</v>
      </c>
      <c r="O30" s="99">
        <v>8.76</v>
      </c>
      <c r="P30" s="99">
        <v>8.76</v>
      </c>
      <c r="Q30" s="99">
        <v>4.6100000000000003</v>
      </c>
      <c r="R30" s="99">
        <v>9.2100000000000009</v>
      </c>
      <c r="S30" s="100" t="s">
        <v>239</v>
      </c>
      <c r="T30" s="106">
        <v>2311</v>
      </c>
      <c r="U30" s="107">
        <v>-3.5</v>
      </c>
      <c r="V30" s="107">
        <v>-9.9499999999999993</v>
      </c>
      <c r="W30" s="108">
        <v>-9.9499999999999993</v>
      </c>
      <c r="X30" s="108">
        <v>-38.619999999999997</v>
      </c>
      <c r="Y30" s="108">
        <v>-77.209999999999994</v>
      </c>
      <c r="Z30" s="108">
        <v>-154.43</v>
      </c>
      <c r="AA30" s="108">
        <v>-231.64</v>
      </c>
      <c r="AB30" s="108">
        <v>-386.06</v>
      </c>
      <c r="AC30" s="108">
        <v>-386.06</v>
      </c>
      <c r="AD30" s="108">
        <v>-115.33</v>
      </c>
      <c r="AE30" s="108">
        <v>-230.63</v>
      </c>
      <c r="AF30" s="108">
        <v>-230.63</v>
      </c>
      <c r="AG30" s="108">
        <v>-3.11</v>
      </c>
      <c r="AH30" s="108">
        <v>-6.22</v>
      </c>
      <c r="AI30" s="108">
        <v>-6.22</v>
      </c>
      <c r="AJ30" s="108">
        <v>-62.22</v>
      </c>
      <c r="AK30" s="108">
        <v>-62.22</v>
      </c>
      <c r="AL30" s="108">
        <v>-65.39</v>
      </c>
      <c r="AM30" s="108">
        <v>-187.06</v>
      </c>
      <c r="AP30" s="77">
        <v>2109</v>
      </c>
      <c r="AQ30" s="93">
        <v>10</v>
      </c>
      <c r="AR30" s="93" t="s">
        <v>294</v>
      </c>
      <c r="AS30" s="96">
        <v>2.58</v>
      </c>
      <c r="AU30" s="97">
        <v>-2.58</v>
      </c>
    </row>
    <row r="31" spans="1:47" x14ac:dyDescent="0.4">
      <c r="A31" s="98">
        <v>2312</v>
      </c>
      <c r="B31" s="99">
        <v>1.4</v>
      </c>
      <c r="C31" s="99">
        <v>5.44</v>
      </c>
      <c r="D31" s="99">
        <v>10.88</v>
      </c>
      <c r="E31" s="99">
        <v>21.75</v>
      </c>
      <c r="F31" s="99">
        <v>32.630000000000003</v>
      </c>
      <c r="G31" s="99">
        <v>54.38</v>
      </c>
      <c r="H31" s="99">
        <v>54.38</v>
      </c>
      <c r="I31" s="99">
        <v>16.239999999999998</v>
      </c>
      <c r="J31" s="99">
        <v>32.479999999999997</v>
      </c>
      <c r="K31" s="99">
        <v>32.479999999999997</v>
      </c>
      <c r="L31" s="99">
        <v>0.44</v>
      </c>
      <c r="M31" s="99">
        <v>0.88</v>
      </c>
      <c r="N31" s="99">
        <v>0.88</v>
      </c>
      <c r="O31" s="99">
        <v>8.76</v>
      </c>
      <c r="P31" s="99">
        <v>8.76</v>
      </c>
      <c r="Q31" s="99">
        <v>4.6100000000000003</v>
      </c>
      <c r="R31" s="99">
        <v>9.2100000000000009</v>
      </c>
      <c r="S31" s="100" t="s">
        <v>239</v>
      </c>
      <c r="T31" s="106">
        <v>2312</v>
      </c>
      <c r="U31" s="107">
        <v>-3.5</v>
      </c>
      <c r="V31" s="107">
        <v>-9.9499999999999993</v>
      </c>
      <c r="W31" s="108">
        <v>-9.9499999999999993</v>
      </c>
      <c r="X31" s="108">
        <v>-38.619999999999997</v>
      </c>
      <c r="Y31" s="108">
        <v>-77.209999999999994</v>
      </c>
      <c r="Z31" s="108">
        <v>-154.43</v>
      </c>
      <c r="AA31" s="108">
        <v>-231.64</v>
      </c>
      <c r="AB31" s="108">
        <v>-386.06</v>
      </c>
      <c r="AC31" s="108">
        <v>-386.06</v>
      </c>
      <c r="AD31" s="108">
        <v>-115.33</v>
      </c>
      <c r="AE31" s="108">
        <v>-230.63</v>
      </c>
      <c r="AF31" s="108">
        <v>-230.63</v>
      </c>
      <c r="AG31" s="108">
        <v>-3.11</v>
      </c>
      <c r="AH31" s="108">
        <v>-6.22</v>
      </c>
      <c r="AI31" s="108">
        <v>-6.22</v>
      </c>
      <c r="AJ31" s="108">
        <v>-62.22</v>
      </c>
      <c r="AK31" s="108">
        <v>-62.22</v>
      </c>
      <c r="AL31" s="108">
        <v>-65.39</v>
      </c>
      <c r="AM31" s="108">
        <v>-187.06</v>
      </c>
      <c r="AP31" s="77">
        <v>2110</v>
      </c>
      <c r="AQ31" s="93">
        <v>10</v>
      </c>
      <c r="AR31" s="93" t="s">
        <v>294</v>
      </c>
      <c r="AS31" s="96">
        <v>2.04</v>
      </c>
      <c r="AU31" s="97">
        <v>-2.04</v>
      </c>
    </row>
    <row r="32" spans="1:47" x14ac:dyDescent="0.4">
      <c r="A32" s="98">
        <v>2401</v>
      </c>
      <c r="B32" s="99">
        <v>1.4</v>
      </c>
      <c r="C32" s="99">
        <v>5.44</v>
      </c>
      <c r="D32" s="99">
        <v>10.88</v>
      </c>
      <c r="E32" s="99">
        <v>21.75</v>
      </c>
      <c r="F32" s="99">
        <v>32.630000000000003</v>
      </c>
      <c r="G32" s="99">
        <v>54.38</v>
      </c>
      <c r="H32" s="99">
        <v>54.38</v>
      </c>
      <c r="I32" s="99">
        <v>16.239999999999998</v>
      </c>
      <c r="J32" s="99">
        <v>32.479999999999997</v>
      </c>
      <c r="K32" s="99">
        <v>32.479999999999997</v>
      </c>
      <c r="L32" s="99">
        <v>0.44</v>
      </c>
      <c r="M32" s="99">
        <v>0.88</v>
      </c>
      <c r="N32" s="99">
        <v>0.88</v>
      </c>
      <c r="O32" s="99">
        <v>8.76</v>
      </c>
      <c r="P32" s="99">
        <v>8.76</v>
      </c>
      <c r="Q32" s="99">
        <v>4.6100000000000003</v>
      </c>
      <c r="R32" s="99">
        <v>9.2100000000000009</v>
      </c>
      <c r="S32" s="100" t="s">
        <v>239</v>
      </c>
      <c r="T32" s="106">
        <v>2401</v>
      </c>
      <c r="U32" s="107">
        <v>-3.5</v>
      </c>
      <c r="V32" s="107">
        <v>-9.9499999999999993</v>
      </c>
      <c r="W32" s="108">
        <v>-9.9499999999999993</v>
      </c>
      <c r="X32" s="108">
        <v>-38.619999999999997</v>
      </c>
      <c r="Y32" s="108">
        <v>-77.209999999999994</v>
      </c>
      <c r="Z32" s="108">
        <v>-154.43</v>
      </c>
      <c r="AA32" s="108">
        <v>-231.64</v>
      </c>
      <c r="AB32" s="108">
        <v>-386.06</v>
      </c>
      <c r="AC32" s="108">
        <v>-386.06</v>
      </c>
      <c r="AD32" s="108">
        <v>-115.33</v>
      </c>
      <c r="AE32" s="108">
        <v>-230.63</v>
      </c>
      <c r="AF32" s="108">
        <v>-230.63</v>
      </c>
      <c r="AG32" s="108">
        <v>-3.11</v>
      </c>
      <c r="AH32" s="108">
        <v>-6.22</v>
      </c>
      <c r="AI32" s="108">
        <v>-6.22</v>
      </c>
      <c r="AJ32" s="108">
        <v>-62.22</v>
      </c>
      <c r="AK32" s="108">
        <v>-62.22</v>
      </c>
      <c r="AL32" s="108">
        <v>-65.39</v>
      </c>
      <c r="AM32" s="108">
        <v>-187.06</v>
      </c>
      <c r="AP32" s="77">
        <v>2111</v>
      </c>
      <c r="AQ32" s="93">
        <v>10</v>
      </c>
      <c r="AR32" s="93" t="s">
        <v>294</v>
      </c>
      <c r="AS32" s="96">
        <v>1.53</v>
      </c>
      <c r="AU32" s="97">
        <v>-1.53</v>
      </c>
    </row>
    <row r="33" spans="1:47" x14ac:dyDescent="0.4">
      <c r="A33" s="98">
        <v>2402</v>
      </c>
      <c r="B33" s="99">
        <v>1.4</v>
      </c>
      <c r="C33" s="99">
        <v>5.44</v>
      </c>
      <c r="D33" s="99">
        <v>10.88</v>
      </c>
      <c r="E33" s="99">
        <v>21.75</v>
      </c>
      <c r="F33" s="99">
        <v>32.630000000000003</v>
      </c>
      <c r="G33" s="99">
        <v>54.38</v>
      </c>
      <c r="H33" s="99">
        <v>54.38</v>
      </c>
      <c r="I33" s="99">
        <v>16.239999999999998</v>
      </c>
      <c r="J33" s="99">
        <v>32.479999999999997</v>
      </c>
      <c r="K33" s="99">
        <v>32.479999999999997</v>
      </c>
      <c r="L33" s="99">
        <v>0.44</v>
      </c>
      <c r="M33" s="99">
        <v>0.88</v>
      </c>
      <c r="N33" s="99">
        <v>0.88</v>
      </c>
      <c r="O33" s="99">
        <v>8.76</v>
      </c>
      <c r="P33" s="99">
        <v>8.76</v>
      </c>
      <c r="Q33" s="99">
        <v>4.6100000000000003</v>
      </c>
      <c r="R33" s="99">
        <v>9.2100000000000009</v>
      </c>
      <c r="S33" s="100" t="s">
        <v>239</v>
      </c>
      <c r="T33" s="106">
        <v>2402</v>
      </c>
      <c r="U33" s="107">
        <v>-3.5</v>
      </c>
      <c r="V33" s="107">
        <v>-9.9499999999999993</v>
      </c>
      <c r="W33" s="108">
        <v>-9.9499999999999993</v>
      </c>
      <c r="X33" s="108">
        <v>-38.619999999999997</v>
      </c>
      <c r="Y33" s="108">
        <v>-77.209999999999994</v>
      </c>
      <c r="Z33" s="108">
        <v>-154.43</v>
      </c>
      <c r="AA33" s="108">
        <v>-231.64</v>
      </c>
      <c r="AB33" s="108">
        <v>-386.06</v>
      </c>
      <c r="AC33" s="108">
        <v>-386.06</v>
      </c>
      <c r="AD33" s="108">
        <v>-115.33</v>
      </c>
      <c r="AE33" s="108">
        <v>-230.63</v>
      </c>
      <c r="AF33" s="108">
        <v>-230.63</v>
      </c>
      <c r="AG33" s="108">
        <v>-3.11</v>
      </c>
      <c r="AH33" s="108">
        <v>-6.22</v>
      </c>
      <c r="AI33" s="108">
        <v>-6.22</v>
      </c>
      <c r="AJ33" s="108">
        <v>-62.22</v>
      </c>
      <c r="AK33" s="108">
        <v>-62.22</v>
      </c>
      <c r="AL33" s="108">
        <v>-65.39</v>
      </c>
      <c r="AM33" s="108">
        <v>-187.06</v>
      </c>
      <c r="AP33" s="77">
        <v>2112</v>
      </c>
      <c r="AQ33" s="93">
        <v>10</v>
      </c>
      <c r="AR33" s="93" t="s">
        <v>294</v>
      </c>
      <c r="AS33" s="96">
        <v>1.0900000000000001</v>
      </c>
      <c r="AU33" s="97">
        <v>-1.0900000000000001</v>
      </c>
    </row>
    <row r="34" spans="1:47" x14ac:dyDescent="0.4">
      <c r="A34" s="98">
        <v>2403</v>
      </c>
      <c r="B34" s="99">
        <v>1.4</v>
      </c>
      <c r="C34" s="99">
        <v>5.44</v>
      </c>
      <c r="D34" s="99">
        <v>10.88</v>
      </c>
      <c r="E34" s="99">
        <v>21.75</v>
      </c>
      <c r="F34" s="99">
        <v>32.630000000000003</v>
      </c>
      <c r="G34" s="99">
        <v>54.38</v>
      </c>
      <c r="H34" s="99">
        <v>54.38</v>
      </c>
      <c r="I34" s="99">
        <v>16.239999999999998</v>
      </c>
      <c r="J34" s="99">
        <v>32.479999999999997</v>
      </c>
      <c r="K34" s="99">
        <v>32.479999999999997</v>
      </c>
      <c r="L34" s="99">
        <v>0.44</v>
      </c>
      <c r="M34" s="99">
        <v>0.88</v>
      </c>
      <c r="N34" s="99">
        <v>0.88</v>
      </c>
      <c r="O34" s="99">
        <v>8.76</v>
      </c>
      <c r="P34" s="99">
        <v>8.76</v>
      </c>
      <c r="Q34" s="99">
        <v>4.6100000000000003</v>
      </c>
      <c r="R34" s="99">
        <v>9.2100000000000009</v>
      </c>
      <c r="S34" s="100" t="s">
        <v>239</v>
      </c>
      <c r="T34" s="106">
        <v>2403</v>
      </c>
      <c r="U34" s="107">
        <v>-3.5</v>
      </c>
      <c r="V34" s="107">
        <v>-9.9499999999999993</v>
      </c>
      <c r="W34" s="108">
        <v>-9.9499999999999993</v>
      </c>
      <c r="X34" s="108">
        <v>-38.619999999999997</v>
      </c>
      <c r="Y34" s="108">
        <v>-77.209999999999994</v>
      </c>
      <c r="Z34" s="108">
        <v>-154.43</v>
      </c>
      <c r="AA34" s="108">
        <v>-231.64</v>
      </c>
      <c r="AB34" s="108">
        <v>-386.06</v>
      </c>
      <c r="AC34" s="108">
        <v>-386.06</v>
      </c>
      <c r="AD34" s="108">
        <v>-115.33</v>
      </c>
      <c r="AE34" s="108">
        <v>-230.63</v>
      </c>
      <c r="AF34" s="108">
        <v>-230.63</v>
      </c>
      <c r="AG34" s="108">
        <v>-3.11</v>
      </c>
      <c r="AH34" s="108">
        <v>-6.22</v>
      </c>
      <c r="AI34" s="108">
        <v>-6.22</v>
      </c>
      <c r="AJ34" s="108">
        <v>-62.22</v>
      </c>
      <c r="AK34" s="108">
        <v>-62.22</v>
      </c>
      <c r="AL34" s="108">
        <v>-65.39</v>
      </c>
      <c r="AM34" s="108">
        <v>-187.06</v>
      </c>
      <c r="AP34" s="77">
        <v>2201</v>
      </c>
      <c r="AQ34" s="93">
        <v>10</v>
      </c>
      <c r="AR34" s="93" t="s">
        <v>294</v>
      </c>
      <c r="AS34" s="96">
        <v>0.53</v>
      </c>
      <c r="AU34" s="97">
        <v>-0.53</v>
      </c>
    </row>
    <row r="35" spans="1:47" x14ac:dyDescent="0.4">
      <c r="A35" s="98">
        <v>2404</v>
      </c>
      <c r="B35" s="99">
        <v>1.4</v>
      </c>
      <c r="C35" s="99">
        <v>5.44</v>
      </c>
      <c r="D35" s="99">
        <v>10.88</v>
      </c>
      <c r="E35" s="99">
        <v>21.75</v>
      </c>
      <c r="F35" s="99">
        <v>32.630000000000003</v>
      </c>
      <c r="G35" s="99">
        <v>54.38</v>
      </c>
      <c r="H35" s="99">
        <v>54.38</v>
      </c>
      <c r="I35" s="99">
        <v>16.239999999999998</v>
      </c>
      <c r="J35" s="99">
        <v>32.479999999999997</v>
      </c>
      <c r="K35" s="99">
        <v>32.479999999999997</v>
      </c>
      <c r="L35" s="99">
        <v>0.44</v>
      </c>
      <c r="M35" s="99">
        <v>0.88</v>
      </c>
      <c r="N35" s="99">
        <v>0.88</v>
      </c>
      <c r="O35" s="99">
        <v>8.76</v>
      </c>
      <c r="P35" s="99">
        <v>8.76</v>
      </c>
      <c r="Q35" s="99">
        <v>4.6100000000000003</v>
      </c>
      <c r="R35" s="99">
        <v>9.2100000000000009</v>
      </c>
      <c r="S35" s="100" t="s">
        <v>239</v>
      </c>
      <c r="T35" s="106">
        <v>2404</v>
      </c>
      <c r="U35" s="107">
        <v>-3.5</v>
      </c>
      <c r="V35" s="107">
        <v>-9.9499999999999993</v>
      </c>
      <c r="W35" s="108">
        <v>-9.9499999999999993</v>
      </c>
      <c r="X35" s="108">
        <v>-38.619999999999997</v>
      </c>
      <c r="Y35" s="108">
        <v>-77.209999999999994</v>
      </c>
      <c r="Z35" s="108">
        <v>-154.43</v>
      </c>
      <c r="AA35" s="108">
        <v>-231.64</v>
      </c>
      <c r="AB35" s="108">
        <v>-386.06</v>
      </c>
      <c r="AC35" s="108">
        <v>-386.06</v>
      </c>
      <c r="AD35" s="108">
        <v>-115.33</v>
      </c>
      <c r="AE35" s="108">
        <v>-230.63</v>
      </c>
      <c r="AF35" s="108">
        <v>-230.63</v>
      </c>
      <c r="AG35" s="108">
        <v>-3.11</v>
      </c>
      <c r="AH35" s="108">
        <v>-6.22</v>
      </c>
      <c r="AI35" s="108">
        <v>-6.22</v>
      </c>
      <c r="AJ35" s="108">
        <v>-62.22</v>
      </c>
      <c r="AK35" s="108">
        <v>-62.22</v>
      </c>
      <c r="AL35" s="108">
        <v>-65.39</v>
      </c>
      <c r="AM35" s="108">
        <v>-187.06</v>
      </c>
      <c r="AR35" s="93"/>
    </row>
  </sheetData>
  <mergeCells count="54">
    <mergeCell ref="AY5:AY6"/>
    <mergeCell ref="O4:O6"/>
    <mergeCell ref="P4:P6"/>
    <mergeCell ref="Q4:Q6"/>
    <mergeCell ref="R4:R6"/>
    <mergeCell ref="X4:X6"/>
    <mergeCell ref="Y4:Y6"/>
    <mergeCell ref="S3:S6"/>
    <mergeCell ref="X3:AC3"/>
    <mergeCell ref="AD3:AF3"/>
    <mergeCell ref="AG3:AK3"/>
    <mergeCell ref="AM3:AM6"/>
    <mergeCell ref="AY3:AY4"/>
    <mergeCell ref="Z4:Z6"/>
    <mergeCell ref="AA4:AA6"/>
    <mergeCell ref="AB4:AB6"/>
    <mergeCell ref="AC4:AC6"/>
    <mergeCell ref="U2:U6"/>
    <mergeCell ref="V2:V6"/>
    <mergeCell ref="W2:W6"/>
    <mergeCell ref="X2:AF2"/>
    <mergeCell ref="AG2:AK2"/>
    <mergeCell ref="AW2:AX2"/>
    <mergeCell ref="AD4:AD6"/>
    <mergeCell ref="AE4:AE6"/>
    <mergeCell ref="AF4:AF6"/>
    <mergeCell ref="AG4:AG6"/>
    <mergeCell ref="AH4:AH6"/>
    <mergeCell ref="AI4:AI6"/>
    <mergeCell ref="AJ4:AJ6"/>
    <mergeCell ref="AK4:AK6"/>
    <mergeCell ref="AL4:AL6"/>
    <mergeCell ref="A2:A6"/>
    <mergeCell ref="B2:B6"/>
    <mergeCell ref="C2:K2"/>
    <mergeCell ref="L2:P2"/>
    <mergeCell ref="Q2:R2"/>
    <mergeCell ref="N4:N6"/>
    <mergeCell ref="C4:C6"/>
    <mergeCell ref="D4:D6"/>
    <mergeCell ref="E4:E6"/>
    <mergeCell ref="F4:F6"/>
    <mergeCell ref="G4:G6"/>
    <mergeCell ref="H4:H6"/>
    <mergeCell ref="I4:I6"/>
    <mergeCell ref="J4:J6"/>
    <mergeCell ref="K4:K6"/>
    <mergeCell ref="L4:L6"/>
    <mergeCell ref="T2:T6"/>
    <mergeCell ref="C3:H3"/>
    <mergeCell ref="I3:K3"/>
    <mergeCell ref="L3:P3"/>
    <mergeCell ref="Q3:R3"/>
    <mergeCell ref="M4:M6"/>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5126-2795-4FBD-8465-41BB80733DC0}">
  <sheetPr>
    <tabColor theme="0" tint="-0.499984740745262"/>
  </sheetPr>
  <dimension ref="B1:BL90"/>
  <sheetViews>
    <sheetView showGridLines="0" topLeftCell="A4" zoomScale="40" zoomScaleNormal="40" zoomScaleSheetLayoutView="25" zoomScalePageLayoutView="25" workbookViewId="0">
      <selection activeCell="Q19" sqref="O19:Q24"/>
    </sheetView>
  </sheetViews>
  <sheetFormatPr defaultColWidth="9" defaultRowHeight="25.5" x14ac:dyDescent="0.4"/>
  <cols>
    <col min="1" max="8" width="18.625" style="10" customWidth="1"/>
    <col min="9" max="9" width="3.125" style="10" customWidth="1"/>
    <col min="10" max="10" width="6.75" style="10" bestFit="1" customWidth="1"/>
    <col min="11" max="11" width="25" style="10" customWidth="1"/>
    <col min="12" max="12" width="6.75" style="10" customWidth="1"/>
    <col min="13" max="13" width="15.125" style="10" customWidth="1"/>
    <col min="14" max="14" width="5.25" style="10" customWidth="1"/>
    <col min="15" max="15" width="71.625" style="36" customWidth="1"/>
    <col min="16" max="16" width="16" style="16" customWidth="1"/>
    <col min="17" max="17" width="3.125" style="10" customWidth="1"/>
    <col min="18" max="18" width="6.75" style="10" bestFit="1" customWidth="1"/>
    <col min="19" max="19" width="25" style="10" customWidth="1"/>
    <col min="20" max="20" width="6.75" style="10" customWidth="1"/>
    <col min="21" max="21" width="15.125" style="10" customWidth="1"/>
    <col min="22" max="22" width="5.25" style="10" customWidth="1"/>
    <col min="23" max="23" width="71.625" style="36" customWidth="1"/>
    <col min="24" max="24" width="16" style="16" customWidth="1"/>
    <col min="25" max="25" width="3.125" style="10" customWidth="1"/>
    <col min="26" max="26" width="6.75" style="10" bestFit="1" customWidth="1"/>
    <col min="27" max="27" width="25" style="10" customWidth="1"/>
    <col min="28" max="28" width="6.75" style="10" customWidth="1"/>
    <col min="29" max="29" width="27.5" style="10" customWidth="1"/>
    <col min="30" max="30" width="8.125" style="37" customWidth="1"/>
    <col min="31" max="31" width="57.625" style="36" customWidth="1"/>
    <col min="32" max="32" width="16" style="16" customWidth="1"/>
    <col min="33" max="33" width="3.125" style="10" customWidth="1"/>
    <col min="34" max="34" width="6.75" style="10" bestFit="1" customWidth="1"/>
    <col min="35" max="35" width="25" style="10" customWidth="1"/>
    <col min="36" max="36" width="6.75" style="10" bestFit="1" customWidth="1"/>
    <col min="37" max="37" width="27.5" style="10" customWidth="1"/>
    <col min="38" max="38" width="8.25" style="10" customWidth="1"/>
    <col min="39" max="39" width="56.5" style="36" customWidth="1"/>
    <col min="40" max="40" width="16" style="16" bestFit="1" customWidth="1"/>
    <col min="41" max="41" width="3.125" style="16" customWidth="1"/>
    <col min="42" max="42" width="6.75" style="10" customWidth="1"/>
    <col min="43" max="43" width="25" style="10" customWidth="1"/>
    <col min="44" max="44" width="6.75" style="10" bestFit="1" customWidth="1"/>
    <col min="45" max="45" width="32.5" style="10" customWidth="1"/>
    <col min="46" max="46" width="8.25" style="10" customWidth="1"/>
    <col min="47" max="47" width="52.75" style="36" customWidth="1"/>
    <col min="48" max="48" width="16" style="16" bestFit="1" customWidth="1"/>
    <col min="49" max="49" width="3.125" style="16" customWidth="1"/>
    <col min="50" max="50" width="6.75" style="10" customWidth="1"/>
    <col min="51" max="51" width="25" style="10" customWidth="1"/>
    <col min="52" max="52" width="6.75" style="10" bestFit="1" customWidth="1"/>
    <col min="53" max="53" width="32.625" style="10" customWidth="1"/>
    <col min="54" max="54" width="8.25" style="10" customWidth="1"/>
    <col min="55" max="55" width="57.625" style="36" customWidth="1"/>
    <col min="56" max="56" width="16" style="16" customWidth="1"/>
    <col min="57" max="57" width="3.125" style="10" customWidth="1"/>
    <col min="58" max="58" width="6.75" style="10" customWidth="1"/>
    <col min="59" max="59" width="25" style="37" customWidth="1"/>
    <col min="60" max="60" width="6.75" style="10" bestFit="1" customWidth="1"/>
    <col min="61" max="61" width="32.5" style="10" customWidth="1"/>
    <col min="62" max="62" width="8.125" style="10" customWidth="1"/>
    <col min="63" max="63" width="52.625" style="36" customWidth="1"/>
    <col min="64" max="64" width="16" style="16" bestFit="1" customWidth="1"/>
    <col min="65" max="16384" width="9" style="10"/>
  </cols>
  <sheetData>
    <row r="1" spans="2:64" x14ac:dyDescent="0.4">
      <c r="J1" s="321" t="s">
        <v>104</v>
      </c>
      <c r="K1" s="321"/>
      <c r="L1" s="321"/>
      <c r="M1" s="321"/>
      <c r="N1" s="321"/>
      <c r="O1" s="321"/>
      <c r="P1" s="11" t="s">
        <v>105</v>
      </c>
      <c r="R1" s="321" t="s">
        <v>104</v>
      </c>
      <c r="S1" s="321"/>
      <c r="T1" s="321"/>
      <c r="U1" s="321"/>
      <c r="V1" s="321"/>
      <c r="W1" s="321"/>
      <c r="X1" s="11" t="s">
        <v>105</v>
      </c>
      <c r="Z1" s="321" t="s">
        <v>104</v>
      </c>
      <c r="AA1" s="321"/>
      <c r="AB1" s="321"/>
      <c r="AC1" s="321"/>
      <c r="AD1" s="321"/>
      <c r="AE1" s="321"/>
      <c r="AF1" s="11" t="s">
        <v>105</v>
      </c>
      <c r="AH1" s="321" t="s">
        <v>104</v>
      </c>
      <c r="AI1" s="321"/>
      <c r="AJ1" s="321"/>
      <c r="AK1" s="321"/>
      <c r="AL1" s="321"/>
      <c r="AM1" s="321"/>
      <c r="AN1" s="11" t="s">
        <v>105</v>
      </c>
      <c r="AO1" s="12"/>
      <c r="AP1" s="321" t="s">
        <v>104</v>
      </c>
      <c r="AQ1" s="321"/>
      <c r="AR1" s="321"/>
      <c r="AS1" s="321"/>
      <c r="AT1" s="321"/>
      <c r="AU1" s="321"/>
      <c r="AV1" s="11" t="s">
        <v>105</v>
      </c>
      <c r="AW1" s="12"/>
      <c r="AX1" s="321" t="s">
        <v>104</v>
      </c>
      <c r="AY1" s="321"/>
      <c r="AZ1" s="321"/>
      <c r="BA1" s="321"/>
      <c r="BB1" s="321"/>
      <c r="BC1" s="321"/>
      <c r="BD1" s="11" t="s">
        <v>105</v>
      </c>
      <c r="BF1" s="321" t="s">
        <v>104</v>
      </c>
      <c r="BG1" s="321"/>
      <c r="BH1" s="321"/>
      <c r="BI1" s="321"/>
      <c r="BJ1" s="321"/>
      <c r="BK1" s="321"/>
      <c r="BL1" s="11" t="s">
        <v>105</v>
      </c>
    </row>
    <row r="2" spans="2:64" ht="54" customHeight="1" x14ac:dyDescent="0.4">
      <c r="C2" s="344" t="s">
        <v>329</v>
      </c>
      <c r="D2" s="345"/>
      <c r="E2" s="345"/>
      <c r="F2" s="346"/>
      <c r="J2" s="322" t="s">
        <v>106</v>
      </c>
      <c r="K2" s="321" t="s">
        <v>107</v>
      </c>
      <c r="L2" s="325" t="s">
        <v>108</v>
      </c>
      <c r="M2" s="326"/>
      <c r="N2" s="327"/>
      <c r="O2" s="13" t="s">
        <v>183</v>
      </c>
      <c r="P2" s="48">
        <v>55</v>
      </c>
      <c r="R2" s="328" t="s">
        <v>106</v>
      </c>
      <c r="S2" s="321" t="s">
        <v>110</v>
      </c>
      <c r="T2" s="328" t="s">
        <v>111</v>
      </c>
      <c r="U2" s="329" t="s">
        <v>112</v>
      </c>
      <c r="V2" s="329"/>
      <c r="W2" s="329"/>
      <c r="X2" s="48">
        <v>11.73</v>
      </c>
      <c r="Z2" s="328" t="s">
        <v>106</v>
      </c>
      <c r="AA2" s="330" t="s">
        <v>253</v>
      </c>
      <c r="AB2" s="352" t="s">
        <v>114</v>
      </c>
      <c r="AC2" s="353"/>
      <c r="AD2" s="354"/>
      <c r="AE2" s="15" t="s">
        <v>115</v>
      </c>
      <c r="AF2" s="14">
        <v>1375.44</v>
      </c>
      <c r="AH2" s="322" t="s">
        <v>106</v>
      </c>
      <c r="AI2" s="330" t="s">
        <v>116</v>
      </c>
      <c r="AJ2" s="352" t="s">
        <v>114</v>
      </c>
      <c r="AK2" s="353"/>
      <c r="AL2" s="354"/>
      <c r="AM2" s="15" t="s">
        <v>115</v>
      </c>
      <c r="AN2" s="14">
        <v>1375.44</v>
      </c>
      <c r="AP2" s="328" t="s">
        <v>106</v>
      </c>
      <c r="AQ2" s="335" t="s">
        <v>254</v>
      </c>
      <c r="AR2" s="333" t="s">
        <v>114</v>
      </c>
      <c r="AS2" s="333"/>
      <c r="AT2" s="333"/>
      <c r="AU2" s="15" t="s">
        <v>115</v>
      </c>
      <c r="AV2" s="40">
        <v>1375.44</v>
      </c>
      <c r="AX2" s="322" t="s">
        <v>106</v>
      </c>
      <c r="AY2" s="335" t="s">
        <v>255</v>
      </c>
      <c r="AZ2" s="333" t="s">
        <v>114</v>
      </c>
      <c r="BA2" s="333"/>
      <c r="BB2" s="333"/>
      <c r="BC2" s="13" t="s">
        <v>119</v>
      </c>
      <c r="BD2" s="40">
        <v>295.24</v>
      </c>
      <c r="BF2" s="322" t="s">
        <v>120</v>
      </c>
      <c r="BG2" s="335" t="s">
        <v>330</v>
      </c>
      <c r="BH2" s="333" t="s">
        <v>114</v>
      </c>
      <c r="BI2" s="333"/>
      <c r="BJ2" s="333"/>
      <c r="BK2" s="13" t="s">
        <v>122</v>
      </c>
      <c r="BL2" s="14">
        <v>1333.09</v>
      </c>
    </row>
    <row r="3" spans="2:64" ht="54" customHeight="1" x14ac:dyDescent="0.4">
      <c r="C3" s="389"/>
      <c r="D3" s="390"/>
      <c r="E3" s="390"/>
      <c r="F3" s="391"/>
      <c r="J3" s="323"/>
      <c r="K3" s="321"/>
      <c r="L3" s="328" t="s">
        <v>73</v>
      </c>
      <c r="M3" s="329" t="s">
        <v>123</v>
      </c>
      <c r="N3" s="329"/>
      <c r="O3" s="329"/>
      <c r="P3" s="48">
        <v>182.05</v>
      </c>
      <c r="R3" s="328"/>
      <c r="S3" s="321"/>
      <c r="T3" s="328"/>
      <c r="U3" s="329" t="s">
        <v>124</v>
      </c>
      <c r="V3" s="329"/>
      <c r="W3" s="329"/>
      <c r="X3" s="48">
        <v>23.46</v>
      </c>
      <c r="Z3" s="328"/>
      <c r="AA3" s="331"/>
      <c r="AB3" s="355"/>
      <c r="AC3" s="356"/>
      <c r="AD3" s="357"/>
      <c r="AE3" s="15" t="s">
        <v>125</v>
      </c>
      <c r="AF3" s="14">
        <v>2292.4</v>
      </c>
      <c r="AH3" s="323"/>
      <c r="AI3" s="331"/>
      <c r="AJ3" s="355"/>
      <c r="AK3" s="356"/>
      <c r="AL3" s="357"/>
      <c r="AM3" s="15" t="s">
        <v>125</v>
      </c>
      <c r="AN3" s="14">
        <v>2292.4</v>
      </c>
      <c r="AP3" s="328"/>
      <c r="AQ3" s="335"/>
      <c r="AR3" s="333"/>
      <c r="AS3" s="333"/>
      <c r="AT3" s="333"/>
      <c r="AU3" s="15" t="s">
        <v>125</v>
      </c>
      <c r="AV3" s="40">
        <v>2292.4</v>
      </c>
      <c r="AX3" s="323"/>
      <c r="AY3" s="321"/>
      <c r="AZ3" s="333"/>
      <c r="BA3" s="333"/>
      <c r="BB3" s="333"/>
      <c r="BC3" s="13" t="s">
        <v>126</v>
      </c>
      <c r="BD3" s="40">
        <v>442.86</v>
      </c>
      <c r="BF3" s="323"/>
      <c r="BG3" s="321"/>
      <c r="BH3" s="334" t="s">
        <v>127</v>
      </c>
      <c r="BI3" s="329" t="s">
        <v>128</v>
      </c>
      <c r="BJ3" s="329"/>
      <c r="BK3" s="13" t="s">
        <v>129</v>
      </c>
      <c r="BL3" s="14">
        <v>18.87</v>
      </c>
    </row>
    <row r="4" spans="2:64" ht="54" customHeight="1" x14ac:dyDescent="0.4">
      <c r="C4" s="347"/>
      <c r="D4" s="348"/>
      <c r="E4" s="348"/>
      <c r="F4" s="349"/>
      <c r="J4" s="323"/>
      <c r="K4" s="321"/>
      <c r="L4" s="328"/>
      <c r="M4" s="329" t="s">
        <v>130</v>
      </c>
      <c r="N4" s="329"/>
      <c r="O4" s="329"/>
      <c r="P4" s="48">
        <v>314.60000000000002</v>
      </c>
      <c r="R4" s="328"/>
      <c r="S4" s="321"/>
      <c r="T4" s="328"/>
      <c r="U4" s="329" t="s">
        <v>131</v>
      </c>
      <c r="V4" s="329"/>
      <c r="W4" s="329"/>
      <c r="X4" s="48">
        <v>23.46</v>
      </c>
      <c r="Z4" s="328"/>
      <c r="AA4" s="331"/>
      <c r="AB4" s="358"/>
      <c r="AC4" s="359"/>
      <c r="AD4" s="360"/>
      <c r="AE4" s="15" t="s">
        <v>132</v>
      </c>
      <c r="AF4" s="14">
        <v>295.24</v>
      </c>
      <c r="AH4" s="323"/>
      <c r="AI4" s="331"/>
      <c r="AJ4" s="358"/>
      <c r="AK4" s="359"/>
      <c r="AL4" s="360"/>
      <c r="AM4" s="15" t="s">
        <v>132</v>
      </c>
      <c r="AN4" s="14">
        <v>295.24</v>
      </c>
      <c r="AP4" s="328"/>
      <c r="AQ4" s="335"/>
      <c r="AR4" s="333"/>
      <c r="AS4" s="333"/>
      <c r="AT4" s="333"/>
      <c r="AU4" s="15" t="s">
        <v>132</v>
      </c>
      <c r="AV4" s="40">
        <v>295.24</v>
      </c>
      <c r="AX4" s="323"/>
      <c r="AY4" s="321"/>
      <c r="AZ4" s="333"/>
      <c r="BA4" s="333"/>
      <c r="BB4" s="333"/>
      <c r="BC4" s="13" t="s">
        <v>133</v>
      </c>
      <c r="BD4" s="40">
        <v>590.48</v>
      </c>
      <c r="BF4" s="323"/>
      <c r="BG4" s="321"/>
      <c r="BH4" s="334"/>
      <c r="BI4" s="329" t="s">
        <v>134</v>
      </c>
      <c r="BJ4" s="329"/>
      <c r="BK4" s="13" t="s">
        <v>129</v>
      </c>
      <c r="BL4" s="14">
        <v>17.170000000000002</v>
      </c>
    </row>
    <row r="5" spans="2:64" ht="54" customHeight="1" x14ac:dyDescent="0.4">
      <c r="B5" s="350" t="s">
        <v>331</v>
      </c>
      <c r="C5" s="350"/>
      <c r="D5" s="350"/>
      <c r="E5" s="350"/>
      <c r="F5" s="350"/>
      <c r="G5" s="350"/>
      <c r="J5" s="323"/>
      <c r="K5" s="321"/>
      <c r="L5" s="328"/>
      <c r="M5" s="329" t="s">
        <v>136</v>
      </c>
      <c r="N5" s="329"/>
      <c r="O5" s="329"/>
      <c r="P5" s="48">
        <v>579.70000000000005</v>
      </c>
      <c r="R5" s="328"/>
      <c r="S5" s="321"/>
      <c r="T5" s="328"/>
      <c r="U5" s="329" t="s">
        <v>137</v>
      </c>
      <c r="V5" s="329"/>
      <c r="W5" s="329"/>
      <c r="X5" s="48">
        <v>234.65</v>
      </c>
      <c r="Z5" s="328"/>
      <c r="AA5" s="331"/>
      <c r="AB5" s="322" t="s">
        <v>127</v>
      </c>
      <c r="AC5" s="339" t="s">
        <v>138</v>
      </c>
      <c r="AD5" s="17" t="s">
        <v>139</v>
      </c>
      <c r="AE5" s="18" t="s">
        <v>140</v>
      </c>
      <c r="AF5" s="19">
        <v>21.91</v>
      </c>
      <c r="AH5" s="323"/>
      <c r="AI5" s="331"/>
      <c r="AJ5" s="322" t="s">
        <v>127</v>
      </c>
      <c r="AK5" s="339" t="s">
        <v>141</v>
      </c>
      <c r="AL5" s="15" t="s">
        <v>142</v>
      </c>
      <c r="AM5" s="13" t="s">
        <v>143</v>
      </c>
      <c r="AN5" s="14">
        <v>34.04</v>
      </c>
      <c r="AP5" s="328"/>
      <c r="AQ5" s="335"/>
      <c r="AR5" s="328" t="s">
        <v>127</v>
      </c>
      <c r="AS5" s="329" t="s">
        <v>144</v>
      </c>
      <c r="AT5" s="20" t="s">
        <v>139</v>
      </c>
      <c r="AU5" s="18" t="s">
        <v>140</v>
      </c>
      <c r="AV5" s="41">
        <v>22.12</v>
      </c>
      <c r="AX5" s="323"/>
      <c r="AY5" s="321"/>
      <c r="AZ5" s="333"/>
      <c r="BA5" s="333"/>
      <c r="BB5" s="333"/>
      <c r="BC5" s="13" t="s">
        <v>145</v>
      </c>
      <c r="BD5" s="40">
        <v>885.72</v>
      </c>
      <c r="BF5" s="323"/>
      <c r="BG5" s="335" t="s">
        <v>332</v>
      </c>
      <c r="BH5" s="333" t="s">
        <v>114</v>
      </c>
      <c r="BI5" s="333"/>
      <c r="BJ5" s="333"/>
      <c r="BK5" s="13" t="s">
        <v>122</v>
      </c>
      <c r="BL5" s="48">
        <v>1065.9000000000001</v>
      </c>
    </row>
    <row r="6" spans="2:64" ht="54" customHeight="1" x14ac:dyDescent="0.4">
      <c r="B6" s="350"/>
      <c r="C6" s="350"/>
      <c r="D6" s="350"/>
      <c r="E6" s="350"/>
      <c r="F6" s="350"/>
      <c r="G6" s="350"/>
      <c r="J6" s="323"/>
      <c r="K6" s="321"/>
      <c r="L6" s="328"/>
      <c r="M6" s="329" t="s">
        <v>146</v>
      </c>
      <c r="N6" s="329"/>
      <c r="O6" s="329"/>
      <c r="P6" s="48">
        <v>844.8</v>
      </c>
      <c r="R6" s="328"/>
      <c r="S6" s="321"/>
      <c r="T6" s="328"/>
      <c r="U6" s="329" t="s">
        <v>147</v>
      </c>
      <c r="V6" s="329"/>
      <c r="W6" s="329"/>
      <c r="X6" s="48">
        <v>234.65</v>
      </c>
      <c r="Z6" s="328"/>
      <c r="AA6" s="331"/>
      <c r="AB6" s="323"/>
      <c r="AC6" s="351"/>
      <c r="AD6" s="21" t="s">
        <v>148</v>
      </c>
      <c r="AE6" s="22" t="s">
        <v>149</v>
      </c>
      <c r="AF6" s="23">
        <v>29.21</v>
      </c>
      <c r="AH6" s="323"/>
      <c r="AI6" s="331"/>
      <c r="AJ6" s="323"/>
      <c r="AK6" s="340"/>
      <c r="AL6" s="15" t="s">
        <v>150</v>
      </c>
      <c r="AM6" s="13" t="s">
        <v>143</v>
      </c>
      <c r="AN6" s="14">
        <v>30.55</v>
      </c>
      <c r="AP6" s="328"/>
      <c r="AQ6" s="335"/>
      <c r="AR6" s="328"/>
      <c r="AS6" s="333"/>
      <c r="AT6" s="24" t="s">
        <v>148</v>
      </c>
      <c r="AU6" s="22" t="s">
        <v>149</v>
      </c>
      <c r="AV6" s="42">
        <v>29.46</v>
      </c>
      <c r="AX6" s="323"/>
      <c r="AY6" s="321"/>
      <c r="AZ6" s="333"/>
      <c r="BA6" s="333"/>
      <c r="BB6" s="333"/>
      <c r="BC6" s="13" t="s">
        <v>151</v>
      </c>
      <c r="BD6" s="40">
        <v>1180.96</v>
      </c>
      <c r="BF6" s="323"/>
      <c r="BG6" s="321"/>
      <c r="BH6" s="334" t="s">
        <v>127</v>
      </c>
      <c r="BI6" s="329" t="s">
        <v>128</v>
      </c>
      <c r="BJ6" s="329"/>
      <c r="BK6" s="13" t="s">
        <v>129</v>
      </c>
      <c r="BL6" s="48">
        <v>32.33</v>
      </c>
    </row>
    <row r="7" spans="2:64" ht="54" customHeight="1" x14ac:dyDescent="0.4">
      <c r="B7" s="350"/>
      <c r="C7" s="350"/>
      <c r="D7" s="350"/>
      <c r="E7" s="350"/>
      <c r="F7" s="350"/>
      <c r="G7" s="350"/>
      <c r="J7" s="323"/>
      <c r="K7" s="321"/>
      <c r="L7" s="328"/>
      <c r="M7" s="329" t="s">
        <v>152</v>
      </c>
      <c r="N7" s="329"/>
      <c r="O7" s="329"/>
      <c r="P7" s="48">
        <v>1375</v>
      </c>
      <c r="R7" s="328"/>
      <c r="S7" s="321" t="s">
        <v>153</v>
      </c>
      <c r="T7" s="333" t="s">
        <v>114</v>
      </c>
      <c r="U7" s="333"/>
      <c r="V7" s="333"/>
      <c r="W7" s="13" t="s">
        <v>154</v>
      </c>
      <c r="X7" s="48">
        <v>314.60000000000002</v>
      </c>
      <c r="Z7" s="328"/>
      <c r="AA7" s="331"/>
      <c r="AB7" s="323"/>
      <c r="AC7" s="340"/>
      <c r="AD7" s="25" t="s">
        <v>155</v>
      </c>
      <c r="AE7" s="26" t="s">
        <v>156</v>
      </c>
      <c r="AF7" s="27">
        <v>33.729999999999997</v>
      </c>
      <c r="AH7" s="323"/>
      <c r="AI7" s="331"/>
      <c r="AJ7" s="323"/>
      <c r="AK7" s="336" t="s">
        <v>157</v>
      </c>
      <c r="AL7" s="337"/>
      <c r="AM7" s="13" t="s">
        <v>143</v>
      </c>
      <c r="AN7" s="14">
        <v>25.98</v>
      </c>
      <c r="AP7" s="328"/>
      <c r="AQ7" s="335"/>
      <c r="AR7" s="328"/>
      <c r="AS7" s="333"/>
      <c r="AT7" s="28" t="s">
        <v>155</v>
      </c>
      <c r="AU7" s="26" t="s">
        <v>156</v>
      </c>
      <c r="AV7" s="43">
        <v>34.03</v>
      </c>
      <c r="AX7" s="323"/>
      <c r="AY7" s="321"/>
      <c r="AZ7" s="333"/>
      <c r="BA7" s="333"/>
      <c r="BB7" s="333"/>
      <c r="BC7" s="13" t="s">
        <v>158</v>
      </c>
      <c r="BD7" s="40">
        <v>1476.2</v>
      </c>
      <c r="BF7" s="323"/>
      <c r="BG7" s="321"/>
      <c r="BH7" s="334"/>
      <c r="BI7" s="329" t="s">
        <v>134</v>
      </c>
      <c r="BJ7" s="329"/>
      <c r="BK7" s="13" t="s">
        <v>129</v>
      </c>
      <c r="BL7" s="48">
        <v>30.76</v>
      </c>
    </row>
    <row r="8" spans="2:64" ht="54" customHeight="1" x14ac:dyDescent="0.4">
      <c r="B8" s="350"/>
      <c r="C8" s="350"/>
      <c r="D8" s="350"/>
      <c r="E8" s="350"/>
      <c r="F8" s="350"/>
      <c r="G8" s="350"/>
      <c r="J8" s="323"/>
      <c r="K8" s="321"/>
      <c r="L8" s="328"/>
      <c r="M8" s="329" t="s">
        <v>159</v>
      </c>
      <c r="N8" s="329"/>
      <c r="O8" s="329"/>
      <c r="P8" s="48">
        <v>1375</v>
      </c>
      <c r="R8" s="328"/>
      <c r="S8" s="321"/>
      <c r="T8" s="333" t="s">
        <v>127</v>
      </c>
      <c r="U8" s="333"/>
      <c r="V8" s="333"/>
      <c r="W8" s="13" t="s">
        <v>160</v>
      </c>
      <c r="X8" s="48">
        <v>50.08</v>
      </c>
      <c r="Z8" s="328"/>
      <c r="AA8" s="331"/>
      <c r="AB8" s="324"/>
      <c r="AC8" s="336" t="s">
        <v>161</v>
      </c>
      <c r="AD8" s="337"/>
      <c r="AE8" s="13" t="s">
        <v>162</v>
      </c>
      <c r="AF8" s="14">
        <v>15.71</v>
      </c>
      <c r="AH8" s="323"/>
      <c r="AI8" s="331"/>
      <c r="AJ8" s="324"/>
      <c r="AK8" s="336" t="s">
        <v>161</v>
      </c>
      <c r="AL8" s="327"/>
      <c r="AM8" s="13" t="s">
        <v>162</v>
      </c>
      <c r="AN8" s="14">
        <v>15.71</v>
      </c>
      <c r="AP8" s="328"/>
      <c r="AQ8" s="335"/>
      <c r="AR8" s="328"/>
      <c r="AS8" s="329" t="s">
        <v>161</v>
      </c>
      <c r="AT8" s="333"/>
      <c r="AU8" s="13" t="s">
        <v>162</v>
      </c>
      <c r="AV8" s="40">
        <v>16.100000000000001</v>
      </c>
      <c r="AX8" s="323"/>
      <c r="AY8" s="321"/>
      <c r="AZ8" s="333"/>
      <c r="BA8" s="333"/>
      <c r="BB8" s="333"/>
      <c r="BC8" s="13" t="s">
        <v>163</v>
      </c>
      <c r="BD8" s="40">
        <v>1771.44</v>
      </c>
      <c r="BF8" s="323"/>
      <c r="BG8" s="363" t="s">
        <v>164</v>
      </c>
      <c r="BH8" s="29" t="s">
        <v>165</v>
      </c>
      <c r="BI8" s="336" t="s">
        <v>166</v>
      </c>
      <c r="BJ8" s="337"/>
      <c r="BK8" s="13" t="s">
        <v>167</v>
      </c>
      <c r="BL8" s="48">
        <v>371.28</v>
      </c>
    </row>
    <row r="9" spans="2:64" ht="54" customHeight="1" x14ac:dyDescent="0.4">
      <c r="B9" s="350"/>
      <c r="C9" s="350"/>
      <c r="D9" s="350"/>
      <c r="E9" s="350"/>
      <c r="F9" s="350"/>
      <c r="G9" s="350"/>
      <c r="J9" s="323"/>
      <c r="K9" s="321"/>
      <c r="L9" s="334" t="s">
        <v>74</v>
      </c>
      <c r="M9" s="329" t="s">
        <v>168</v>
      </c>
      <c r="N9" s="329"/>
      <c r="O9" s="329"/>
      <c r="P9" s="48">
        <v>487.3</v>
      </c>
      <c r="R9" s="328"/>
      <c r="S9" s="321" t="s">
        <v>169</v>
      </c>
      <c r="T9" s="333" t="s">
        <v>114</v>
      </c>
      <c r="U9" s="333"/>
      <c r="V9" s="333"/>
      <c r="W9" s="13" t="s">
        <v>170</v>
      </c>
      <c r="X9" s="48">
        <v>314.60000000000002</v>
      </c>
      <c r="Z9" s="328"/>
      <c r="AA9" s="331"/>
      <c r="AB9" s="336" t="s">
        <v>171</v>
      </c>
      <c r="AC9" s="326"/>
      <c r="AD9" s="327"/>
      <c r="AE9" s="13" t="s">
        <v>172</v>
      </c>
      <c r="AF9" s="65" t="s">
        <v>259</v>
      </c>
      <c r="AH9" s="323"/>
      <c r="AI9" s="331"/>
      <c r="AJ9" s="336" t="s">
        <v>171</v>
      </c>
      <c r="AK9" s="326"/>
      <c r="AL9" s="327"/>
      <c r="AM9" s="13" t="s">
        <v>172</v>
      </c>
      <c r="AN9" s="65" t="s">
        <v>259</v>
      </c>
      <c r="AP9" s="328"/>
      <c r="AQ9" s="335" t="s">
        <v>260</v>
      </c>
      <c r="AR9" s="333" t="s">
        <v>114</v>
      </c>
      <c r="AS9" s="333"/>
      <c r="AT9" s="333"/>
      <c r="AU9" s="15" t="s">
        <v>115</v>
      </c>
      <c r="AV9" s="14">
        <v>1375.44</v>
      </c>
      <c r="AX9" s="323"/>
      <c r="AY9" s="321"/>
      <c r="AZ9" s="328" t="s">
        <v>127</v>
      </c>
      <c r="BA9" s="330" t="s">
        <v>174</v>
      </c>
      <c r="BB9" s="20" t="s">
        <v>139</v>
      </c>
      <c r="BC9" s="18" t="s">
        <v>140</v>
      </c>
      <c r="BD9" s="41">
        <v>21.48</v>
      </c>
      <c r="BF9" s="323"/>
      <c r="BG9" s="364"/>
      <c r="BH9" s="366" t="s">
        <v>175</v>
      </c>
      <c r="BI9" s="336" t="s">
        <v>176</v>
      </c>
      <c r="BJ9" s="337"/>
      <c r="BK9" s="13" t="s">
        <v>122</v>
      </c>
      <c r="BL9" s="67" t="s">
        <v>177</v>
      </c>
    </row>
    <row r="10" spans="2:64" ht="54" customHeight="1" x14ac:dyDescent="0.4">
      <c r="J10" s="323"/>
      <c r="K10" s="321"/>
      <c r="L10" s="334"/>
      <c r="M10" s="329" t="s">
        <v>178</v>
      </c>
      <c r="N10" s="329"/>
      <c r="O10" s="329"/>
      <c r="P10" s="48">
        <v>883.3</v>
      </c>
      <c r="R10" s="328"/>
      <c r="S10" s="321"/>
      <c r="T10" s="333" t="s">
        <v>127</v>
      </c>
      <c r="U10" s="333"/>
      <c r="V10" s="333"/>
      <c r="W10" s="13" t="s">
        <v>160</v>
      </c>
      <c r="X10" s="48">
        <v>50.08</v>
      </c>
      <c r="Z10" s="328"/>
      <c r="AA10" s="331"/>
      <c r="AB10" s="336" t="s">
        <v>179</v>
      </c>
      <c r="AC10" s="338"/>
      <c r="AD10" s="337"/>
      <c r="AE10" s="13" t="s">
        <v>180</v>
      </c>
      <c r="AF10" s="65" t="s">
        <v>259</v>
      </c>
      <c r="AH10" s="323"/>
      <c r="AI10" s="331"/>
      <c r="AJ10" s="336" t="s">
        <v>179</v>
      </c>
      <c r="AK10" s="338"/>
      <c r="AL10" s="337"/>
      <c r="AM10" s="13" t="s">
        <v>180</v>
      </c>
      <c r="AN10" s="65" t="s">
        <v>259</v>
      </c>
      <c r="AP10" s="328"/>
      <c r="AQ10" s="335"/>
      <c r="AR10" s="333"/>
      <c r="AS10" s="333"/>
      <c r="AT10" s="333"/>
      <c r="AU10" s="15" t="s">
        <v>125</v>
      </c>
      <c r="AV10" s="14">
        <v>2292.4</v>
      </c>
      <c r="AX10" s="323"/>
      <c r="AY10" s="321"/>
      <c r="AZ10" s="328"/>
      <c r="BA10" s="331"/>
      <c r="BB10" s="24" t="s">
        <v>148</v>
      </c>
      <c r="BC10" s="22" t="s">
        <v>149</v>
      </c>
      <c r="BD10" s="42">
        <v>28.61</v>
      </c>
      <c r="BF10" s="323"/>
      <c r="BG10" s="364"/>
      <c r="BH10" s="367"/>
      <c r="BI10" s="339" t="s">
        <v>127</v>
      </c>
      <c r="BJ10" s="15" t="s">
        <v>142</v>
      </c>
      <c r="BK10" s="13" t="s">
        <v>129</v>
      </c>
      <c r="BL10" s="48">
        <v>38.799999999999997</v>
      </c>
    </row>
    <row r="11" spans="2:64" ht="54" customHeight="1" x14ac:dyDescent="0.4">
      <c r="J11" s="323"/>
      <c r="K11" s="321"/>
      <c r="L11" s="334"/>
      <c r="M11" s="329" t="s">
        <v>41</v>
      </c>
      <c r="N11" s="329"/>
      <c r="O11" s="329"/>
      <c r="P11" s="48">
        <v>883.3</v>
      </c>
      <c r="R11" s="328"/>
      <c r="S11" s="321" t="s">
        <v>181</v>
      </c>
      <c r="T11" s="333" t="s">
        <v>108</v>
      </c>
      <c r="U11" s="333"/>
      <c r="V11" s="333"/>
      <c r="W11" s="13" t="s">
        <v>183</v>
      </c>
      <c r="X11" s="48">
        <v>49.5</v>
      </c>
      <c r="Z11" s="328"/>
      <c r="AA11" s="332"/>
      <c r="AB11" s="325" t="s">
        <v>182</v>
      </c>
      <c r="AC11" s="326"/>
      <c r="AD11" s="327"/>
      <c r="AE11" s="13" t="s">
        <v>183</v>
      </c>
      <c r="AF11" s="14">
        <v>330.44</v>
      </c>
      <c r="AH11" s="323"/>
      <c r="AI11" s="331"/>
      <c r="AJ11" s="325" t="s">
        <v>182</v>
      </c>
      <c r="AK11" s="326"/>
      <c r="AL11" s="327"/>
      <c r="AM11" s="13" t="s">
        <v>183</v>
      </c>
      <c r="AN11" s="14">
        <v>330.44</v>
      </c>
      <c r="AP11" s="328"/>
      <c r="AQ11" s="335"/>
      <c r="AR11" s="333"/>
      <c r="AS11" s="333"/>
      <c r="AT11" s="333"/>
      <c r="AU11" s="15" t="s">
        <v>132</v>
      </c>
      <c r="AV11" s="14">
        <v>295.24</v>
      </c>
      <c r="AX11" s="323"/>
      <c r="AY11" s="321"/>
      <c r="AZ11" s="328"/>
      <c r="BA11" s="331"/>
      <c r="BB11" s="31" t="s">
        <v>155</v>
      </c>
      <c r="BC11" s="26" t="s">
        <v>156</v>
      </c>
      <c r="BD11" s="43">
        <v>33.020000000000003</v>
      </c>
      <c r="BF11" s="323"/>
      <c r="BG11" s="365"/>
      <c r="BH11" s="368"/>
      <c r="BI11" s="340"/>
      <c r="BJ11" s="15" t="s">
        <v>150</v>
      </c>
      <c r="BK11" s="13" t="s">
        <v>129</v>
      </c>
      <c r="BL11" s="48">
        <v>36.909999999999997</v>
      </c>
    </row>
    <row r="12" spans="2:64" ht="54" customHeight="1" x14ac:dyDescent="0.4">
      <c r="J12" s="323"/>
      <c r="K12" s="321" t="s">
        <v>184</v>
      </c>
      <c r="L12" s="333" t="s">
        <v>185</v>
      </c>
      <c r="M12" s="333"/>
      <c r="N12" s="333"/>
      <c r="O12" s="13" t="s">
        <v>186</v>
      </c>
      <c r="P12" s="48">
        <v>355.52</v>
      </c>
      <c r="R12" s="328"/>
      <c r="S12" s="321"/>
      <c r="T12" s="328" t="s">
        <v>73</v>
      </c>
      <c r="U12" s="329" t="s">
        <v>123</v>
      </c>
      <c r="V12" s="329"/>
      <c r="W12" s="329"/>
      <c r="X12" s="48">
        <v>168.96</v>
      </c>
      <c r="Z12" s="328"/>
      <c r="AA12" s="330" t="s">
        <v>261</v>
      </c>
      <c r="AB12" s="352" t="s">
        <v>114</v>
      </c>
      <c r="AC12" s="353"/>
      <c r="AD12" s="354"/>
      <c r="AE12" s="15" t="s">
        <v>115</v>
      </c>
      <c r="AF12" s="14">
        <v>1375.44</v>
      </c>
      <c r="AH12" s="323"/>
      <c r="AI12" s="331"/>
      <c r="AJ12" s="329" t="s">
        <v>188</v>
      </c>
      <c r="AK12" s="329"/>
      <c r="AL12" s="32" t="s">
        <v>189</v>
      </c>
      <c r="AM12" s="13" t="s">
        <v>183</v>
      </c>
      <c r="AN12" s="33">
        <v>0.05</v>
      </c>
      <c r="AP12" s="328"/>
      <c r="AQ12" s="335"/>
      <c r="AR12" s="328" t="s">
        <v>127</v>
      </c>
      <c r="AS12" s="329" t="s">
        <v>190</v>
      </c>
      <c r="AT12" s="20" t="s">
        <v>139</v>
      </c>
      <c r="AU12" s="18" t="s">
        <v>140</v>
      </c>
      <c r="AV12" s="19">
        <v>22.02</v>
      </c>
      <c r="AX12" s="323"/>
      <c r="AY12" s="321"/>
      <c r="AZ12" s="328"/>
      <c r="BA12" s="335" t="s">
        <v>191</v>
      </c>
      <c r="BB12" s="335"/>
      <c r="BC12" s="13" t="s">
        <v>162</v>
      </c>
      <c r="BD12" s="40">
        <v>21.19</v>
      </c>
      <c r="BF12" s="323"/>
      <c r="BG12" s="330" t="s">
        <v>262</v>
      </c>
      <c r="BH12" s="333" t="s">
        <v>114</v>
      </c>
      <c r="BI12" s="333"/>
      <c r="BJ12" s="333"/>
      <c r="BK12" s="13" t="s">
        <v>193</v>
      </c>
      <c r="BL12" s="40">
        <v>174.24</v>
      </c>
    </row>
    <row r="13" spans="2:64" ht="54" customHeight="1" x14ac:dyDescent="0.4">
      <c r="J13" s="323"/>
      <c r="K13" s="321"/>
      <c r="L13" s="333" t="s">
        <v>127</v>
      </c>
      <c r="M13" s="333"/>
      <c r="N13" s="333"/>
      <c r="O13" s="13" t="s">
        <v>194</v>
      </c>
      <c r="P13" s="48">
        <v>34.840000000000003</v>
      </c>
      <c r="R13" s="328"/>
      <c r="S13" s="321"/>
      <c r="T13" s="328"/>
      <c r="U13" s="329" t="s">
        <v>130</v>
      </c>
      <c r="V13" s="329"/>
      <c r="W13" s="329"/>
      <c r="X13" s="48">
        <v>293.92</v>
      </c>
      <c r="Z13" s="328"/>
      <c r="AA13" s="331"/>
      <c r="AB13" s="355"/>
      <c r="AC13" s="356"/>
      <c r="AD13" s="357"/>
      <c r="AE13" s="15" t="s">
        <v>125</v>
      </c>
      <c r="AF13" s="14">
        <v>2292.4</v>
      </c>
      <c r="AH13" s="323"/>
      <c r="AI13" s="332"/>
      <c r="AJ13" s="329"/>
      <c r="AK13" s="329"/>
      <c r="AL13" s="32" t="s">
        <v>195</v>
      </c>
      <c r="AM13" s="13" t="s">
        <v>183</v>
      </c>
      <c r="AN13" s="14">
        <v>2200</v>
      </c>
      <c r="AP13" s="328"/>
      <c r="AQ13" s="335"/>
      <c r="AR13" s="328"/>
      <c r="AS13" s="333"/>
      <c r="AT13" s="24" t="s">
        <v>148</v>
      </c>
      <c r="AU13" s="22" t="s">
        <v>149</v>
      </c>
      <c r="AV13" s="23">
        <v>29.35</v>
      </c>
      <c r="AX13" s="323"/>
      <c r="AY13" s="321"/>
      <c r="AZ13" s="333" t="s">
        <v>182</v>
      </c>
      <c r="BA13" s="333"/>
      <c r="BB13" s="333"/>
      <c r="BC13" s="13" t="s">
        <v>183</v>
      </c>
      <c r="BD13" s="40">
        <v>240.72</v>
      </c>
      <c r="BF13" s="323"/>
      <c r="BG13" s="332"/>
      <c r="BH13" s="333" t="s">
        <v>127</v>
      </c>
      <c r="BI13" s="333"/>
      <c r="BJ13" s="333"/>
      <c r="BK13" s="13" t="s">
        <v>129</v>
      </c>
      <c r="BL13" s="40">
        <v>15.71</v>
      </c>
    </row>
    <row r="14" spans="2:64" ht="54" customHeight="1" x14ac:dyDescent="0.4">
      <c r="J14" s="323"/>
      <c r="K14" s="321" t="s">
        <v>197</v>
      </c>
      <c r="L14" s="333" t="s">
        <v>114</v>
      </c>
      <c r="M14" s="333"/>
      <c r="N14" s="333"/>
      <c r="O14" s="13" t="s">
        <v>119</v>
      </c>
      <c r="P14" s="48">
        <v>286</v>
      </c>
      <c r="R14" s="328"/>
      <c r="S14" s="321"/>
      <c r="T14" s="328"/>
      <c r="U14" s="329" t="s">
        <v>136</v>
      </c>
      <c r="V14" s="329"/>
      <c r="W14" s="329"/>
      <c r="X14" s="48">
        <v>543.84</v>
      </c>
      <c r="Z14" s="328"/>
      <c r="AA14" s="331"/>
      <c r="AB14" s="358"/>
      <c r="AC14" s="359"/>
      <c r="AD14" s="360"/>
      <c r="AE14" s="15" t="s">
        <v>132</v>
      </c>
      <c r="AF14" s="14">
        <v>295.24</v>
      </c>
      <c r="AH14" s="323"/>
      <c r="AI14" s="330" t="s">
        <v>198</v>
      </c>
      <c r="AJ14" s="352" t="s">
        <v>114</v>
      </c>
      <c r="AK14" s="353"/>
      <c r="AL14" s="354"/>
      <c r="AM14" s="15" t="s">
        <v>115</v>
      </c>
      <c r="AN14" s="14">
        <v>1375.44</v>
      </c>
      <c r="AP14" s="328"/>
      <c r="AQ14" s="335"/>
      <c r="AR14" s="328"/>
      <c r="AS14" s="333"/>
      <c r="AT14" s="28" t="s">
        <v>155</v>
      </c>
      <c r="AU14" s="26" t="s">
        <v>156</v>
      </c>
      <c r="AV14" s="27">
        <v>33.880000000000003</v>
      </c>
      <c r="AX14" s="323"/>
      <c r="AY14" s="335" t="s">
        <v>263</v>
      </c>
      <c r="AZ14" s="325" t="s">
        <v>114</v>
      </c>
      <c r="BA14" s="326"/>
      <c r="BB14" s="327"/>
      <c r="BC14" s="13" t="s">
        <v>200</v>
      </c>
      <c r="BD14" s="40">
        <v>295.24</v>
      </c>
      <c r="BF14" s="323"/>
      <c r="BG14" s="330" t="s">
        <v>264</v>
      </c>
      <c r="BH14" s="333" t="s">
        <v>114</v>
      </c>
      <c r="BI14" s="333"/>
      <c r="BJ14" s="333"/>
      <c r="BK14" s="13" t="s">
        <v>122</v>
      </c>
      <c r="BL14" s="14">
        <v>339.24</v>
      </c>
    </row>
    <row r="15" spans="2:64" ht="54" customHeight="1" x14ac:dyDescent="0.4">
      <c r="J15" s="323"/>
      <c r="K15" s="321"/>
      <c r="L15" s="333"/>
      <c r="M15" s="333"/>
      <c r="N15" s="333"/>
      <c r="O15" s="13" t="s">
        <v>126</v>
      </c>
      <c r="P15" s="48">
        <v>429</v>
      </c>
      <c r="R15" s="328"/>
      <c r="S15" s="321"/>
      <c r="T15" s="328"/>
      <c r="U15" s="329" t="s">
        <v>146</v>
      </c>
      <c r="V15" s="329"/>
      <c r="W15" s="329"/>
      <c r="X15" s="48">
        <v>793.76</v>
      </c>
      <c r="Z15" s="328"/>
      <c r="AA15" s="331"/>
      <c r="AB15" s="322" t="s">
        <v>127</v>
      </c>
      <c r="AC15" s="339" t="s">
        <v>201</v>
      </c>
      <c r="AD15" s="17" t="s">
        <v>139</v>
      </c>
      <c r="AE15" s="18" t="s">
        <v>202</v>
      </c>
      <c r="AF15" s="19">
        <v>23.89</v>
      </c>
      <c r="AH15" s="323"/>
      <c r="AI15" s="331"/>
      <c r="AJ15" s="355"/>
      <c r="AK15" s="356"/>
      <c r="AL15" s="357"/>
      <c r="AM15" s="15" t="s">
        <v>125</v>
      </c>
      <c r="AN15" s="14">
        <v>2292.4</v>
      </c>
      <c r="AP15" s="328"/>
      <c r="AQ15" s="335"/>
      <c r="AR15" s="328"/>
      <c r="AS15" s="329" t="s">
        <v>161</v>
      </c>
      <c r="AT15" s="333"/>
      <c r="AU15" s="13" t="s">
        <v>162</v>
      </c>
      <c r="AV15" s="14">
        <v>15.75</v>
      </c>
      <c r="AX15" s="323"/>
      <c r="AY15" s="321"/>
      <c r="AZ15" s="328" t="s">
        <v>127</v>
      </c>
      <c r="BA15" s="330" t="s">
        <v>174</v>
      </c>
      <c r="BB15" s="20" t="s">
        <v>139</v>
      </c>
      <c r="BC15" s="18" t="s">
        <v>140</v>
      </c>
      <c r="BD15" s="41">
        <v>21.48</v>
      </c>
      <c r="BF15" s="323"/>
      <c r="BG15" s="365"/>
      <c r="BH15" s="333" t="s">
        <v>127</v>
      </c>
      <c r="BI15" s="333"/>
      <c r="BJ15" s="333"/>
      <c r="BK15" s="13" t="s">
        <v>129</v>
      </c>
      <c r="BL15" s="14">
        <v>15.71</v>
      </c>
    </row>
    <row r="16" spans="2:64" ht="54" customHeight="1" x14ac:dyDescent="0.4">
      <c r="J16" s="323"/>
      <c r="K16" s="321"/>
      <c r="L16" s="333"/>
      <c r="M16" s="333"/>
      <c r="N16" s="333"/>
      <c r="O16" s="13" t="s">
        <v>133</v>
      </c>
      <c r="P16" s="48">
        <v>572</v>
      </c>
      <c r="R16" s="328"/>
      <c r="S16" s="321"/>
      <c r="T16" s="328"/>
      <c r="U16" s="329" t="s">
        <v>152</v>
      </c>
      <c r="V16" s="329"/>
      <c r="W16" s="329"/>
      <c r="X16" s="48">
        <v>1293.5999999999999</v>
      </c>
      <c r="Z16" s="328"/>
      <c r="AA16" s="331"/>
      <c r="AB16" s="323"/>
      <c r="AC16" s="361"/>
      <c r="AD16" s="21" t="s">
        <v>148</v>
      </c>
      <c r="AE16" s="22" t="s">
        <v>204</v>
      </c>
      <c r="AF16" s="23">
        <v>31.87</v>
      </c>
      <c r="AH16" s="323"/>
      <c r="AI16" s="331"/>
      <c r="AJ16" s="358"/>
      <c r="AK16" s="359"/>
      <c r="AL16" s="360"/>
      <c r="AM16" s="15" t="s">
        <v>132</v>
      </c>
      <c r="AN16" s="14">
        <v>295.24</v>
      </c>
      <c r="AP16" s="328"/>
      <c r="AQ16" s="335" t="s">
        <v>265</v>
      </c>
      <c r="AR16" s="333" t="s">
        <v>114</v>
      </c>
      <c r="AS16" s="333"/>
      <c r="AT16" s="333"/>
      <c r="AU16" s="15" t="s">
        <v>115</v>
      </c>
      <c r="AV16" s="14">
        <v>1375.44</v>
      </c>
      <c r="AX16" s="323"/>
      <c r="AY16" s="321"/>
      <c r="AZ16" s="328"/>
      <c r="BA16" s="331"/>
      <c r="BB16" s="24" t="s">
        <v>148</v>
      </c>
      <c r="BC16" s="22" t="s">
        <v>149</v>
      </c>
      <c r="BD16" s="42">
        <v>28.61</v>
      </c>
      <c r="BF16" s="323"/>
      <c r="BG16" s="330" t="s">
        <v>266</v>
      </c>
      <c r="BH16" s="333" t="s">
        <v>114</v>
      </c>
      <c r="BI16" s="333"/>
      <c r="BJ16" s="333"/>
      <c r="BK16" s="13" t="s">
        <v>122</v>
      </c>
      <c r="BL16" s="14">
        <v>229.24</v>
      </c>
    </row>
    <row r="17" spans="2:64" ht="54" customHeight="1" x14ac:dyDescent="0.4">
      <c r="J17" s="323"/>
      <c r="K17" s="321"/>
      <c r="L17" s="333"/>
      <c r="M17" s="333"/>
      <c r="N17" s="333"/>
      <c r="O17" s="13" t="s">
        <v>145</v>
      </c>
      <c r="P17" s="48">
        <v>858</v>
      </c>
      <c r="R17" s="328"/>
      <c r="S17" s="321"/>
      <c r="T17" s="328"/>
      <c r="U17" s="329" t="s">
        <v>159</v>
      </c>
      <c r="V17" s="329"/>
      <c r="W17" s="329"/>
      <c r="X17" s="48">
        <v>1293.5999999999999</v>
      </c>
      <c r="Z17" s="328"/>
      <c r="AA17" s="331"/>
      <c r="AB17" s="323"/>
      <c r="AC17" s="362"/>
      <c r="AD17" s="25" t="s">
        <v>155</v>
      </c>
      <c r="AE17" s="26" t="s">
        <v>206</v>
      </c>
      <c r="AF17" s="27">
        <v>36.82</v>
      </c>
      <c r="AH17" s="323"/>
      <c r="AI17" s="331"/>
      <c r="AJ17" s="322" t="s">
        <v>127</v>
      </c>
      <c r="AK17" s="336" t="s">
        <v>207</v>
      </c>
      <c r="AL17" s="337"/>
      <c r="AM17" s="13" t="s">
        <v>143</v>
      </c>
      <c r="AN17" s="14">
        <v>44.64</v>
      </c>
      <c r="AP17" s="328"/>
      <c r="AQ17" s="335"/>
      <c r="AR17" s="333"/>
      <c r="AS17" s="333"/>
      <c r="AT17" s="333"/>
      <c r="AU17" s="15" t="s">
        <v>125</v>
      </c>
      <c r="AV17" s="14">
        <v>2292.4</v>
      </c>
      <c r="AX17" s="323"/>
      <c r="AY17" s="321"/>
      <c r="AZ17" s="328"/>
      <c r="BA17" s="331"/>
      <c r="BB17" s="31" t="s">
        <v>155</v>
      </c>
      <c r="BC17" s="26" t="s">
        <v>156</v>
      </c>
      <c r="BD17" s="43">
        <v>33.020000000000003</v>
      </c>
      <c r="BF17" s="323"/>
      <c r="BG17" s="365"/>
      <c r="BH17" s="333" t="s">
        <v>127</v>
      </c>
      <c r="BI17" s="333"/>
      <c r="BJ17" s="333"/>
      <c r="BK17" s="13" t="s">
        <v>129</v>
      </c>
      <c r="BL17" s="14">
        <v>14.72</v>
      </c>
    </row>
    <row r="18" spans="2:64" ht="54" customHeight="1" x14ac:dyDescent="0.4">
      <c r="J18" s="323"/>
      <c r="K18" s="321"/>
      <c r="L18" s="333"/>
      <c r="M18" s="333"/>
      <c r="N18" s="333"/>
      <c r="O18" s="13" t="s">
        <v>151</v>
      </c>
      <c r="P18" s="48">
        <v>1144</v>
      </c>
      <c r="R18" s="328"/>
      <c r="S18" s="321"/>
      <c r="T18" s="334" t="s">
        <v>74</v>
      </c>
      <c r="U18" s="329" t="s">
        <v>168</v>
      </c>
      <c r="V18" s="329"/>
      <c r="W18" s="329"/>
      <c r="X18" s="48">
        <v>451.55</v>
      </c>
      <c r="Z18" s="328"/>
      <c r="AA18" s="331"/>
      <c r="AB18" s="324"/>
      <c r="AC18" s="336" t="s">
        <v>161</v>
      </c>
      <c r="AD18" s="327"/>
      <c r="AE18" s="13" t="s">
        <v>162</v>
      </c>
      <c r="AF18" s="14">
        <v>15.85</v>
      </c>
      <c r="AH18" s="323"/>
      <c r="AI18" s="331"/>
      <c r="AJ18" s="323"/>
      <c r="AK18" s="336" t="s">
        <v>209</v>
      </c>
      <c r="AL18" s="337"/>
      <c r="AM18" s="13" t="s">
        <v>143</v>
      </c>
      <c r="AN18" s="14">
        <v>29.04</v>
      </c>
      <c r="AP18" s="328"/>
      <c r="AQ18" s="335"/>
      <c r="AR18" s="333"/>
      <c r="AS18" s="333"/>
      <c r="AT18" s="333"/>
      <c r="AU18" s="15" t="s">
        <v>132</v>
      </c>
      <c r="AV18" s="14">
        <v>295.24</v>
      </c>
      <c r="AX18" s="324"/>
      <c r="AY18" s="321"/>
      <c r="AZ18" s="328"/>
      <c r="BA18" s="335" t="s">
        <v>191</v>
      </c>
      <c r="BB18" s="335"/>
      <c r="BC18" s="13" t="s">
        <v>162</v>
      </c>
      <c r="BD18" s="40">
        <v>21.19</v>
      </c>
      <c r="BF18" s="323"/>
      <c r="BG18" s="335" t="s">
        <v>333</v>
      </c>
      <c r="BH18" s="333" t="s">
        <v>114</v>
      </c>
      <c r="BI18" s="333"/>
      <c r="BJ18" s="333"/>
      <c r="BK18" s="13" t="s">
        <v>122</v>
      </c>
      <c r="BL18" s="40">
        <v>440</v>
      </c>
    </row>
    <row r="19" spans="2:64" ht="54" customHeight="1" x14ac:dyDescent="0.4">
      <c r="J19" s="323"/>
      <c r="K19" s="321"/>
      <c r="L19" s="333"/>
      <c r="M19" s="333"/>
      <c r="N19" s="333"/>
      <c r="O19" s="13" t="s">
        <v>158</v>
      </c>
      <c r="P19" s="48">
        <v>1430</v>
      </c>
      <c r="R19" s="328"/>
      <c r="S19" s="321"/>
      <c r="T19" s="334"/>
      <c r="U19" s="329" t="s">
        <v>178</v>
      </c>
      <c r="V19" s="329"/>
      <c r="W19" s="329"/>
      <c r="X19" s="48">
        <v>816.2</v>
      </c>
      <c r="Z19" s="328"/>
      <c r="AA19" s="331"/>
      <c r="AB19" s="336" t="s">
        <v>171</v>
      </c>
      <c r="AC19" s="326"/>
      <c r="AD19" s="327"/>
      <c r="AE19" s="13" t="s">
        <v>172</v>
      </c>
      <c r="AF19" s="130" t="s">
        <v>334</v>
      </c>
      <c r="AH19" s="324"/>
      <c r="AI19" s="332"/>
      <c r="AJ19" s="324"/>
      <c r="AK19" s="336" t="s">
        <v>161</v>
      </c>
      <c r="AL19" s="327"/>
      <c r="AM19" s="13" t="s">
        <v>162</v>
      </c>
      <c r="AN19" s="14">
        <v>15.71</v>
      </c>
      <c r="AO19" s="35"/>
      <c r="AP19" s="328"/>
      <c r="AQ19" s="335"/>
      <c r="AR19" s="328" t="s">
        <v>127</v>
      </c>
      <c r="AS19" s="329" t="s">
        <v>210</v>
      </c>
      <c r="AT19" s="20" t="s">
        <v>139</v>
      </c>
      <c r="AU19" s="18" t="s">
        <v>211</v>
      </c>
      <c r="AV19" s="19">
        <v>26.02</v>
      </c>
      <c r="BF19" s="323"/>
      <c r="BG19" s="321"/>
      <c r="BH19" s="334" t="s">
        <v>127</v>
      </c>
      <c r="BI19" s="329" t="s">
        <v>128</v>
      </c>
      <c r="BJ19" s="329"/>
      <c r="BK19" s="13" t="s">
        <v>129</v>
      </c>
      <c r="BL19" s="40">
        <v>28.08</v>
      </c>
    </row>
    <row r="20" spans="2:64" ht="54" customHeight="1" x14ac:dyDescent="0.4">
      <c r="J20" s="323"/>
      <c r="K20" s="321"/>
      <c r="L20" s="333"/>
      <c r="M20" s="333"/>
      <c r="N20" s="333"/>
      <c r="O20" s="13" t="s">
        <v>163</v>
      </c>
      <c r="P20" s="48">
        <v>1716</v>
      </c>
      <c r="R20" s="328"/>
      <c r="S20" s="321"/>
      <c r="T20" s="334"/>
      <c r="U20" s="329" t="s">
        <v>41</v>
      </c>
      <c r="V20" s="329"/>
      <c r="W20" s="329"/>
      <c r="X20" s="48">
        <v>816.2</v>
      </c>
      <c r="Z20" s="328"/>
      <c r="AA20" s="331"/>
      <c r="AB20" s="325" t="s">
        <v>212</v>
      </c>
      <c r="AC20" s="326"/>
      <c r="AD20" s="327"/>
      <c r="AE20" s="13" t="s">
        <v>213</v>
      </c>
      <c r="AF20" s="65" t="s">
        <v>259</v>
      </c>
      <c r="AP20" s="328"/>
      <c r="AQ20" s="335"/>
      <c r="AR20" s="328"/>
      <c r="AS20" s="333"/>
      <c r="AT20" s="24" t="s">
        <v>148</v>
      </c>
      <c r="AU20" s="22" t="s">
        <v>214</v>
      </c>
      <c r="AV20" s="23">
        <v>34.71</v>
      </c>
      <c r="AX20" s="341" t="s">
        <v>215</v>
      </c>
      <c r="AY20" s="342"/>
      <c r="AZ20" s="342"/>
      <c r="BA20" s="342"/>
      <c r="BB20" s="342"/>
      <c r="BC20" s="343"/>
      <c r="BD20" s="11" t="s">
        <v>105</v>
      </c>
      <c r="BF20" s="323"/>
      <c r="BG20" s="321"/>
      <c r="BH20" s="334"/>
      <c r="BI20" s="329" t="s">
        <v>134</v>
      </c>
      <c r="BJ20" s="329"/>
      <c r="BK20" s="13" t="s">
        <v>129</v>
      </c>
      <c r="BL20" s="40">
        <v>26.9</v>
      </c>
    </row>
    <row r="21" spans="2:64" ht="54" customHeight="1" x14ac:dyDescent="0.4">
      <c r="J21" s="323"/>
      <c r="K21" s="321"/>
      <c r="L21" s="328" t="s">
        <v>127</v>
      </c>
      <c r="M21" s="373" t="s">
        <v>218</v>
      </c>
      <c r="N21" s="373"/>
      <c r="O21" s="18" t="s">
        <v>219</v>
      </c>
      <c r="P21" s="71">
        <v>34.840000000000003</v>
      </c>
      <c r="R21" s="328"/>
      <c r="S21" s="321" t="s">
        <v>92</v>
      </c>
      <c r="T21" s="333" t="s">
        <v>114</v>
      </c>
      <c r="U21" s="333"/>
      <c r="V21" s="333"/>
      <c r="W21" s="13" t="s">
        <v>220</v>
      </c>
      <c r="X21" s="48">
        <v>258.5</v>
      </c>
      <c r="Z21" s="328"/>
      <c r="AA21" s="331"/>
      <c r="AB21" s="336" t="s">
        <v>179</v>
      </c>
      <c r="AC21" s="338"/>
      <c r="AD21" s="337"/>
      <c r="AE21" s="13" t="s">
        <v>180</v>
      </c>
      <c r="AF21" s="65" t="s">
        <v>259</v>
      </c>
      <c r="AP21" s="328"/>
      <c r="AQ21" s="335"/>
      <c r="AR21" s="328"/>
      <c r="AS21" s="333"/>
      <c r="AT21" s="28" t="s">
        <v>155</v>
      </c>
      <c r="AU21" s="26" t="s">
        <v>221</v>
      </c>
      <c r="AV21" s="27">
        <v>40.090000000000003</v>
      </c>
      <c r="AX21" s="322" t="s">
        <v>215</v>
      </c>
      <c r="AY21" s="374" t="s">
        <v>242</v>
      </c>
      <c r="AZ21" s="345"/>
      <c r="BA21" s="346"/>
      <c r="BB21" s="32" t="s">
        <v>189</v>
      </c>
      <c r="BC21" s="13" t="s">
        <v>183</v>
      </c>
      <c r="BD21" s="33">
        <v>0.03</v>
      </c>
      <c r="BF21" s="323"/>
      <c r="BG21" s="335" t="s">
        <v>268</v>
      </c>
      <c r="BH21" s="352" t="s">
        <v>114</v>
      </c>
      <c r="BI21" s="353"/>
      <c r="BJ21" s="354"/>
      <c r="BK21" s="15" t="s">
        <v>217</v>
      </c>
      <c r="BL21" s="14">
        <v>5692.3</v>
      </c>
    </row>
    <row r="22" spans="2:64" ht="54" customHeight="1" x14ac:dyDescent="0.4">
      <c r="J22" s="323"/>
      <c r="K22" s="321"/>
      <c r="L22" s="328"/>
      <c r="M22" s="369" t="s">
        <v>224</v>
      </c>
      <c r="N22" s="369"/>
      <c r="O22" s="22" t="s">
        <v>225</v>
      </c>
      <c r="P22" s="74">
        <v>41.44</v>
      </c>
      <c r="R22" s="328"/>
      <c r="S22" s="321"/>
      <c r="T22" s="333" t="s">
        <v>127</v>
      </c>
      <c r="U22" s="333"/>
      <c r="V22" s="333"/>
      <c r="W22" s="13" t="s">
        <v>162</v>
      </c>
      <c r="X22" s="48">
        <v>35.01</v>
      </c>
      <c r="Z22" s="328"/>
      <c r="AA22" s="332"/>
      <c r="AB22" s="325" t="s">
        <v>182</v>
      </c>
      <c r="AC22" s="326"/>
      <c r="AD22" s="327"/>
      <c r="AE22" s="13" t="s">
        <v>183</v>
      </c>
      <c r="AF22" s="14">
        <v>330.44</v>
      </c>
      <c r="AP22" s="328"/>
      <c r="AQ22" s="335"/>
      <c r="AR22" s="328"/>
      <c r="AS22" s="329" t="s">
        <v>161</v>
      </c>
      <c r="AT22" s="333"/>
      <c r="AU22" s="13" t="s">
        <v>162</v>
      </c>
      <c r="AV22" s="14">
        <v>16.11</v>
      </c>
      <c r="AX22" s="323"/>
      <c r="AY22" s="347"/>
      <c r="AZ22" s="348"/>
      <c r="BA22" s="349"/>
      <c r="BB22" s="32" t="s">
        <v>195</v>
      </c>
      <c r="BC22" s="13" t="s">
        <v>183</v>
      </c>
      <c r="BD22" s="14">
        <v>550</v>
      </c>
      <c r="BF22" s="323"/>
      <c r="BG22" s="335"/>
      <c r="BH22" s="358"/>
      <c r="BI22" s="359"/>
      <c r="BJ22" s="360"/>
      <c r="BK22" s="15" t="s">
        <v>223</v>
      </c>
      <c r="BL22" s="14">
        <v>1138.46</v>
      </c>
    </row>
    <row r="23" spans="2:64" ht="54" customHeight="1" x14ac:dyDescent="0.4">
      <c r="J23" s="323"/>
      <c r="K23" s="321"/>
      <c r="L23" s="328"/>
      <c r="M23" s="370" t="s">
        <v>226</v>
      </c>
      <c r="N23" s="370"/>
      <c r="O23" s="26" t="s">
        <v>227</v>
      </c>
      <c r="P23" s="75">
        <v>45.53</v>
      </c>
      <c r="R23" s="328"/>
      <c r="S23" s="321"/>
      <c r="T23" s="333" t="s">
        <v>182</v>
      </c>
      <c r="U23" s="333"/>
      <c r="V23" s="333"/>
      <c r="W23" s="13" t="s">
        <v>183</v>
      </c>
      <c r="X23" s="48">
        <v>344.52</v>
      </c>
      <c r="AX23" s="323"/>
      <c r="AY23" s="392" t="s">
        <v>245</v>
      </c>
      <c r="AZ23" s="342"/>
      <c r="BA23" s="342"/>
      <c r="BB23" s="343"/>
      <c r="BC23" s="13" t="s">
        <v>183</v>
      </c>
      <c r="BD23" s="14">
        <v>55</v>
      </c>
      <c r="BF23" s="323"/>
      <c r="BG23" s="335"/>
      <c r="BH23" s="366" t="s">
        <v>127</v>
      </c>
      <c r="BI23" s="339" t="s">
        <v>201</v>
      </c>
      <c r="BJ23" s="15" t="s">
        <v>142</v>
      </c>
      <c r="BK23" s="13" t="s">
        <v>143</v>
      </c>
      <c r="BL23" s="14">
        <v>18.43</v>
      </c>
    </row>
    <row r="24" spans="2:64" ht="54" customHeight="1" x14ac:dyDescent="0.4">
      <c r="J24" s="323"/>
      <c r="K24" s="321"/>
      <c r="L24" s="333" t="s">
        <v>182</v>
      </c>
      <c r="M24" s="333"/>
      <c r="N24" s="333"/>
      <c r="O24" s="13" t="s">
        <v>183</v>
      </c>
      <c r="P24" s="48">
        <v>355.52</v>
      </c>
      <c r="S24" s="36"/>
      <c r="T24" s="16"/>
      <c r="W24" s="10"/>
      <c r="X24" s="10"/>
      <c r="AX24" s="323"/>
      <c r="AY24" s="374" t="s">
        <v>247</v>
      </c>
      <c r="AZ24" s="345"/>
      <c r="BA24" s="346"/>
      <c r="BB24" s="32" t="s">
        <v>230</v>
      </c>
      <c r="BC24" s="13" t="s">
        <v>183</v>
      </c>
      <c r="BD24" s="14">
        <v>11</v>
      </c>
      <c r="BF24" s="323"/>
      <c r="BG24" s="335"/>
      <c r="BH24" s="367"/>
      <c r="BI24" s="340"/>
      <c r="BJ24" s="15" t="s">
        <v>150</v>
      </c>
      <c r="BK24" s="13" t="s">
        <v>143</v>
      </c>
      <c r="BL24" s="14">
        <v>16.75</v>
      </c>
    </row>
    <row r="25" spans="2:64" ht="54" customHeight="1" x14ac:dyDescent="0.4">
      <c r="B25" s="371" t="s">
        <v>232</v>
      </c>
      <c r="C25" s="372"/>
      <c r="D25" s="372"/>
      <c r="E25" s="372"/>
      <c r="F25" s="372"/>
      <c r="G25" s="372"/>
      <c r="J25" s="323"/>
      <c r="K25" s="321" t="s">
        <v>94</v>
      </c>
      <c r="L25" s="333" t="s">
        <v>114</v>
      </c>
      <c r="M25" s="333"/>
      <c r="N25" s="333"/>
      <c r="O25" s="13" t="s">
        <v>200</v>
      </c>
      <c r="P25" s="48">
        <v>286</v>
      </c>
      <c r="S25" s="36"/>
      <c r="T25" s="16"/>
      <c r="W25" s="10"/>
      <c r="X25" s="10"/>
      <c r="AX25" s="323"/>
      <c r="AY25" s="347"/>
      <c r="AZ25" s="348"/>
      <c r="BA25" s="349"/>
      <c r="BB25" s="32" t="s">
        <v>233</v>
      </c>
      <c r="BC25" s="13" t="s">
        <v>183</v>
      </c>
      <c r="BD25" s="14">
        <v>8.8000000000000007</v>
      </c>
      <c r="BF25" s="323"/>
      <c r="BG25" s="335"/>
      <c r="BH25" s="368"/>
      <c r="BI25" s="336" t="s">
        <v>231</v>
      </c>
      <c r="BJ25" s="327"/>
      <c r="BK25" s="13" t="s">
        <v>162</v>
      </c>
      <c r="BL25" s="14">
        <v>15.66</v>
      </c>
    </row>
    <row r="26" spans="2:64" ht="54" customHeight="1" x14ac:dyDescent="0.4">
      <c r="B26" s="372"/>
      <c r="C26" s="372"/>
      <c r="D26" s="372"/>
      <c r="E26" s="372"/>
      <c r="F26" s="372"/>
      <c r="G26" s="372"/>
      <c r="J26" s="323"/>
      <c r="K26" s="321"/>
      <c r="L26" s="328" t="s">
        <v>127</v>
      </c>
      <c r="M26" s="373" t="s">
        <v>218</v>
      </c>
      <c r="N26" s="373"/>
      <c r="O26" s="18" t="s">
        <v>219</v>
      </c>
      <c r="P26" s="71">
        <v>34.840000000000003</v>
      </c>
      <c r="S26" s="36"/>
      <c r="T26" s="16"/>
      <c r="W26" s="10"/>
      <c r="X26" s="10"/>
      <c r="AX26" s="323"/>
      <c r="AY26" s="374" t="s">
        <v>335</v>
      </c>
      <c r="AZ26" s="346"/>
      <c r="BA26" s="363" t="s">
        <v>237</v>
      </c>
      <c r="BB26" s="32" t="s">
        <v>142</v>
      </c>
      <c r="BC26" s="13" t="s">
        <v>183</v>
      </c>
      <c r="BD26" s="38">
        <v>0.32500000000000001</v>
      </c>
      <c r="BF26" s="323"/>
      <c r="BG26" s="330" t="s">
        <v>271</v>
      </c>
      <c r="BH26" s="333" t="s">
        <v>114</v>
      </c>
      <c r="BI26" s="333"/>
      <c r="BJ26" s="333"/>
      <c r="BK26" s="15" t="s">
        <v>235</v>
      </c>
      <c r="BL26" s="40">
        <v>2117.46</v>
      </c>
    </row>
    <row r="27" spans="2:64" ht="54" customHeight="1" x14ac:dyDescent="0.4">
      <c r="J27" s="323"/>
      <c r="K27" s="321"/>
      <c r="L27" s="328"/>
      <c r="M27" s="369" t="s">
        <v>224</v>
      </c>
      <c r="N27" s="369"/>
      <c r="O27" s="22" t="s">
        <v>225</v>
      </c>
      <c r="P27" s="74">
        <v>41.44</v>
      </c>
      <c r="S27" s="36"/>
      <c r="T27" s="16"/>
      <c r="W27" s="10"/>
      <c r="X27" s="10"/>
      <c r="AX27" s="324"/>
      <c r="AY27" s="347"/>
      <c r="AZ27" s="349"/>
      <c r="BA27" s="365"/>
      <c r="BB27" s="32" t="s">
        <v>150</v>
      </c>
      <c r="BC27" s="13" t="s">
        <v>183</v>
      </c>
      <c r="BD27" s="38">
        <v>0.25800000000000001</v>
      </c>
      <c r="BF27" s="324"/>
      <c r="BG27" s="364"/>
      <c r="BH27" s="333"/>
      <c r="BI27" s="333"/>
      <c r="BJ27" s="333"/>
      <c r="BK27" s="15" t="s">
        <v>223</v>
      </c>
      <c r="BL27" s="40">
        <v>516.96</v>
      </c>
    </row>
    <row r="28" spans="2:64" ht="54" customHeight="1" x14ac:dyDescent="0.4">
      <c r="J28" s="324"/>
      <c r="K28" s="321"/>
      <c r="L28" s="328"/>
      <c r="M28" s="370" t="s">
        <v>226</v>
      </c>
      <c r="N28" s="370"/>
      <c r="O28" s="26" t="s">
        <v>227</v>
      </c>
      <c r="P28" s="75">
        <v>45.53</v>
      </c>
      <c r="S28" s="36"/>
      <c r="T28" s="16"/>
      <c r="W28" s="10"/>
      <c r="X28" s="10"/>
      <c r="BG28" s="365"/>
      <c r="BH28" s="333" t="s">
        <v>127</v>
      </c>
      <c r="BI28" s="333"/>
      <c r="BJ28" s="333"/>
      <c r="BK28" s="13" t="s">
        <v>143</v>
      </c>
      <c r="BL28" s="40">
        <v>15.62</v>
      </c>
    </row>
    <row r="29" spans="2:64" ht="54" customHeight="1" x14ac:dyDescent="0.4">
      <c r="J29" s="39"/>
      <c r="R29" s="39"/>
      <c r="S29" s="36"/>
      <c r="T29" s="16"/>
      <c r="W29" s="10"/>
      <c r="X29" s="10"/>
    </row>
    <row r="30" spans="2:64" ht="44.25" customHeight="1" x14ac:dyDescent="0.4">
      <c r="R30" s="39"/>
    </row>
    <row r="31" spans="2:64" ht="45.75" customHeight="1" x14ac:dyDescent="0.4">
      <c r="R31" s="39"/>
    </row>
    <row r="32" spans="2:64" ht="45.75" customHeight="1" x14ac:dyDescent="0.4">
      <c r="R32" s="39"/>
    </row>
    <row r="33" spans="10:64" ht="45.75" customHeight="1" x14ac:dyDescent="0.4">
      <c r="R33" s="39"/>
    </row>
    <row r="34" spans="10:64" ht="45.75" customHeight="1" x14ac:dyDescent="0.4">
      <c r="K34" s="36"/>
      <c r="L34" s="16"/>
      <c r="O34" s="10"/>
      <c r="P34" s="10"/>
      <c r="R34" s="39"/>
      <c r="Z34" s="37"/>
      <c r="AA34" s="36"/>
      <c r="AB34" s="16"/>
      <c r="AD34" s="10"/>
      <c r="AE34" s="10"/>
      <c r="AF34" s="10"/>
      <c r="AO34" s="10"/>
      <c r="AQ34" s="36"/>
      <c r="AR34" s="16"/>
      <c r="AS34" s="16"/>
      <c r="AU34" s="10"/>
      <c r="AV34" s="10"/>
      <c r="AW34" s="10"/>
      <c r="AY34" s="36"/>
      <c r="AZ34" s="16"/>
      <c r="BC34" s="37"/>
      <c r="BD34" s="10"/>
    </row>
    <row r="35" spans="10:64" ht="45.75" customHeight="1" x14ac:dyDescent="0.4">
      <c r="K35" s="36"/>
      <c r="L35" s="16"/>
      <c r="O35" s="10"/>
      <c r="P35" s="10"/>
      <c r="R35" s="39"/>
      <c r="Z35" s="37"/>
      <c r="AA35" s="36"/>
      <c r="AB35" s="16"/>
      <c r="AD35" s="10"/>
      <c r="AE35" s="10"/>
      <c r="AF35" s="10"/>
      <c r="AI35" s="36"/>
      <c r="AJ35" s="16"/>
      <c r="AK35" s="16"/>
      <c r="AM35" s="10"/>
      <c r="AN35" s="10"/>
      <c r="AO35" s="10"/>
      <c r="AQ35" s="36"/>
      <c r="AR35" s="16"/>
      <c r="AS35" s="16"/>
      <c r="AU35" s="10"/>
      <c r="AV35" s="10"/>
      <c r="AW35" s="10"/>
      <c r="AY35" s="36"/>
      <c r="AZ35" s="16"/>
      <c r="BC35" s="37"/>
      <c r="BD35" s="10"/>
      <c r="BG35" s="36"/>
      <c r="BH35" s="16"/>
      <c r="BK35" s="10"/>
      <c r="BL35" s="10"/>
    </row>
    <row r="36" spans="10:64" ht="45.75" customHeight="1" x14ac:dyDescent="0.4">
      <c r="K36" s="36"/>
      <c r="L36" s="16"/>
      <c r="O36" s="10"/>
      <c r="P36" s="10"/>
      <c r="R36" s="39"/>
      <c r="Z36" s="37"/>
      <c r="AA36" s="36"/>
      <c r="AB36" s="16"/>
      <c r="AD36" s="10"/>
      <c r="AE36" s="10"/>
      <c r="AF36" s="10"/>
      <c r="AI36" s="36"/>
      <c r="AJ36" s="16"/>
      <c r="AK36" s="16"/>
      <c r="AM36" s="10"/>
      <c r="AN36" s="10"/>
      <c r="AO36" s="10"/>
      <c r="AQ36" s="36"/>
      <c r="AR36" s="16"/>
      <c r="AS36" s="16"/>
      <c r="AU36" s="10"/>
      <c r="AV36" s="10"/>
      <c r="AW36" s="10"/>
      <c r="AY36" s="36"/>
      <c r="AZ36" s="16"/>
      <c r="BC36" s="37"/>
      <c r="BD36" s="10"/>
      <c r="BG36" s="36"/>
      <c r="BH36" s="16"/>
      <c r="BK36" s="10"/>
      <c r="BL36" s="10"/>
    </row>
    <row r="37" spans="10:64" ht="45.75" customHeight="1" x14ac:dyDescent="0.4">
      <c r="K37" s="36"/>
      <c r="L37" s="16"/>
      <c r="O37" s="10"/>
      <c r="P37" s="10"/>
      <c r="R37" s="39"/>
      <c r="Z37" s="37"/>
      <c r="AA37" s="36"/>
      <c r="AB37" s="16"/>
      <c r="AD37" s="10"/>
      <c r="AE37" s="10"/>
      <c r="AF37" s="10"/>
      <c r="AI37" s="36"/>
      <c r="AJ37" s="16"/>
      <c r="AK37" s="16"/>
      <c r="AM37" s="10"/>
      <c r="AN37" s="10"/>
      <c r="AO37" s="10"/>
      <c r="AQ37" s="36"/>
      <c r="AR37" s="16"/>
      <c r="AS37" s="16"/>
      <c r="AU37" s="10"/>
      <c r="AV37" s="10"/>
      <c r="AW37" s="10"/>
      <c r="AY37" s="36"/>
      <c r="AZ37" s="16"/>
      <c r="BC37" s="37"/>
      <c r="BD37" s="10"/>
      <c r="BG37" s="36"/>
      <c r="BH37" s="16"/>
      <c r="BK37" s="10"/>
      <c r="BL37" s="10"/>
    </row>
    <row r="38" spans="10:64" ht="44.25" customHeight="1" x14ac:dyDescent="0.4">
      <c r="K38" s="36"/>
      <c r="L38" s="16"/>
      <c r="O38" s="10"/>
      <c r="P38" s="10"/>
      <c r="R38" s="39"/>
      <c r="Z38" s="37"/>
      <c r="AA38" s="36"/>
      <c r="AB38" s="16"/>
      <c r="AD38" s="10"/>
      <c r="AE38" s="10"/>
      <c r="AF38" s="10"/>
      <c r="AI38" s="36"/>
      <c r="AJ38" s="16"/>
      <c r="AK38" s="16"/>
      <c r="AM38" s="10"/>
      <c r="AN38" s="10"/>
      <c r="AO38" s="10"/>
      <c r="AQ38" s="36"/>
      <c r="AR38" s="16"/>
      <c r="AS38" s="16"/>
      <c r="AU38" s="10"/>
      <c r="AV38" s="10"/>
      <c r="AW38" s="10"/>
      <c r="AY38" s="36"/>
      <c r="AZ38" s="16"/>
      <c r="BC38" s="37"/>
      <c r="BD38" s="10"/>
      <c r="BG38" s="36"/>
      <c r="BH38" s="16"/>
      <c r="BK38" s="10"/>
      <c r="BL38" s="10"/>
    </row>
    <row r="39" spans="10:64" ht="44.25" customHeight="1" x14ac:dyDescent="0.4">
      <c r="K39" s="36"/>
      <c r="L39" s="16"/>
      <c r="O39" s="10"/>
      <c r="P39" s="10"/>
      <c r="R39" s="39"/>
      <c r="Z39" s="37"/>
      <c r="AA39" s="36"/>
      <c r="AB39" s="16"/>
      <c r="AD39" s="10"/>
      <c r="AE39" s="10"/>
      <c r="AF39" s="10"/>
      <c r="AI39" s="36"/>
      <c r="AJ39" s="16"/>
      <c r="AK39" s="16"/>
      <c r="AM39" s="10"/>
      <c r="AN39" s="10"/>
      <c r="AO39" s="10"/>
      <c r="AQ39" s="36"/>
      <c r="AR39" s="16"/>
      <c r="AS39" s="16"/>
      <c r="AU39" s="10"/>
      <c r="AV39" s="10"/>
      <c r="AW39" s="10"/>
      <c r="AY39" s="36"/>
      <c r="AZ39" s="16"/>
      <c r="BC39" s="37"/>
      <c r="BD39" s="10"/>
      <c r="BG39" s="36"/>
      <c r="BH39" s="16"/>
      <c r="BK39" s="10"/>
      <c r="BL39" s="10"/>
    </row>
    <row r="40" spans="10:64" ht="44.25" customHeight="1" x14ac:dyDescent="0.4">
      <c r="J40" s="39"/>
      <c r="R40" s="39"/>
      <c r="AI40" s="36"/>
      <c r="AJ40" s="16"/>
      <c r="AK40" s="16"/>
      <c r="AM40" s="10"/>
      <c r="AN40" s="10"/>
      <c r="BG40" s="36"/>
      <c r="BH40" s="16"/>
      <c r="BK40" s="10"/>
      <c r="BL40" s="10"/>
    </row>
    <row r="41" spans="10:64" ht="44.25" customHeight="1" x14ac:dyDescent="0.4">
      <c r="J41" s="39"/>
      <c r="R41" s="39"/>
    </row>
    <row r="42" spans="10:64" ht="44.25" customHeight="1" x14ac:dyDescent="0.4">
      <c r="J42" s="39"/>
      <c r="R42" s="39"/>
    </row>
    <row r="43" spans="10:64" ht="44.25" customHeight="1" x14ac:dyDescent="0.4">
      <c r="J43" s="39"/>
      <c r="R43" s="39"/>
    </row>
    <row r="44" spans="10:64" ht="44.25" customHeight="1" x14ac:dyDescent="0.4">
      <c r="J44" s="39"/>
      <c r="R44" s="39"/>
    </row>
    <row r="45" spans="10:64" ht="44.25" customHeight="1" x14ac:dyDescent="0.4">
      <c r="J45" s="39"/>
      <c r="R45" s="39"/>
    </row>
    <row r="46" spans="10:64" ht="44.25" customHeight="1" x14ac:dyDescent="0.4">
      <c r="J46" s="39"/>
      <c r="R46" s="39"/>
    </row>
    <row r="47" spans="10:64" ht="36" customHeight="1" x14ac:dyDescent="0.4">
      <c r="J47" s="39"/>
      <c r="R47" s="39"/>
    </row>
    <row r="48" spans="10:64" ht="44.25" customHeight="1" x14ac:dyDescent="0.4">
      <c r="J48" s="39"/>
      <c r="R48" s="39"/>
    </row>
    <row r="49" spans="10:18" ht="44.25" customHeight="1" x14ac:dyDescent="0.4">
      <c r="J49" s="39"/>
      <c r="R49" s="39"/>
    </row>
    <row r="50" spans="10:18" ht="44.25" customHeight="1" x14ac:dyDescent="0.4">
      <c r="J50" s="39"/>
      <c r="R50" s="39"/>
    </row>
    <row r="51" spans="10:18" ht="44.25" customHeight="1" x14ac:dyDescent="0.4">
      <c r="J51" s="39"/>
      <c r="R51" s="39"/>
    </row>
    <row r="52" spans="10:18" ht="44.25" customHeight="1" x14ac:dyDescent="0.4">
      <c r="J52" s="39"/>
      <c r="R52" s="39"/>
    </row>
    <row r="53" spans="10:18" ht="44.25" customHeight="1" x14ac:dyDescent="0.4">
      <c r="J53" s="39"/>
      <c r="R53" s="39"/>
    </row>
    <row r="54" spans="10:18" ht="44.25" customHeight="1" x14ac:dyDescent="0.4">
      <c r="J54" s="39"/>
      <c r="R54" s="39"/>
    </row>
    <row r="55" spans="10:18" ht="44.25" customHeight="1" x14ac:dyDescent="0.4">
      <c r="J55" s="39"/>
      <c r="R55" s="39"/>
    </row>
    <row r="56" spans="10:18" ht="44.25" customHeight="1" x14ac:dyDescent="0.4">
      <c r="J56" s="39"/>
      <c r="R56" s="39"/>
    </row>
    <row r="57" spans="10:18" ht="44.25" customHeight="1" x14ac:dyDescent="0.4">
      <c r="J57" s="39"/>
      <c r="R57" s="39"/>
    </row>
    <row r="58" spans="10:18" ht="44.25" customHeight="1" x14ac:dyDescent="0.4">
      <c r="J58" s="39"/>
      <c r="R58" s="39"/>
    </row>
    <row r="59" spans="10:18" ht="44.25" customHeight="1" x14ac:dyDescent="0.4">
      <c r="J59" s="39"/>
      <c r="R59" s="39"/>
    </row>
    <row r="60" spans="10:18" ht="44.25" customHeight="1" x14ac:dyDescent="0.4">
      <c r="J60" s="39"/>
      <c r="R60" s="39"/>
    </row>
    <row r="61" spans="10:18" ht="44.25" customHeight="1" x14ac:dyDescent="0.4">
      <c r="J61" s="39"/>
      <c r="R61" s="39"/>
    </row>
    <row r="62" spans="10:18" ht="44.25" customHeight="1" x14ac:dyDescent="0.4">
      <c r="J62" s="39"/>
      <c r="R62" s="39"/>
    </row>
    <row r="63" spans="10:18" ht="44.25" customHeight="1" x14ac:dyDescent="0.4">
      <c r="J63" s="39"/>
      <c r="R63" s="39"/>
    </row>
    <row r="64" spans="10:18" ht="44.25" customHeight="1" x14ac:dyDescent="0.4">
      <c r="J64" s="39"/>
      <c r="R64" s="39"/>
    </row>
    <row r="65" spans="10:18" ht="44.25" customHeight="1" x14ac:dyDescent="0.4">
      <c r="J65" s="39"/>
      <c r="R65" s="39"/>
    </row>
    <row r="66" spans="10:18" ht="44.25" customHeight="1" x14ac:dyDescent="0.4">
      <c r="J66" s="39"/>
      <c r="R66" s="39"/>
    </row>
    <row r="67" spans="10:18" ht="44.25" customHeight="1" x14ac:dyDescent="0.4">
      <c r="J67" s="39"/>
      <c r="R67" s="39"/>
    </row>
    <row r="68" spans="10:18" ht="44.25" customHeight="1" x14ac:dyDescent="0.4">
      <c r="J68" s="39"/>
      <c r="R68" s="39"/>
    </row>
    <row r="69" spans="10:18" ht="62.25" customHeight="1" x14ac:dyDescent="0.4">
      <c r="J69" s="39"/>
      <c r="R69" s="39"/>
    </row>
    <row r="70" spans="10:18" ht="44.25" customHeight="1" x14ac:dyDescent="0.4">
      <c r="J70" s="39"/>
      <c r="R70" s="39"/>
    </row>
    <row r="71" spans="10:18" x14ac:dyDescent="0.4">
      <c r="J71" s="39"/>
      <c r="R71" s="39"/>
    </row>
    <row r="72" spans="10:18" ht="37.5" customHeight="1" x14ac:dyDescent="0.4">
      <c r="J72" s="39"/>
      <c r="R72" s="39"/>
    </row>
    <row r="73" spans="10:18" ht="59.25" customHeight="1" x14ac:dyDescent="0.4">
      <c r="J73" s="39"/>
      <c r="R73" s="39"/>
    </row>
    <row r="74" spans="10:18" ht="44.25" customHeight="1" x14ac:dyDescent="0.4">
      <c r="J74" s="39"/>
      <c r="R74" s="39"/>
    </row>
    <row r="75" spans="10:18" ht="44.25" customHeight="1" x14ac:dyDescent="0.4">
      <c r="J75" s="39"/>
      <c r="R75" s="39"/>
    </row>
    <row r="76" spans="10:18" ht="44.25" customHeight="1" x14ac:dyDescent="0.4">
      <c r="J76" s="39"/>
      <c r="R76" s="39"/>
    </row>
    <row r="77" spans="10:18" ht="44.25" customHeight="1" x14ac:dyDescent="0.4">
      <c r="J77" s="39"/>
      <c r="R77" s="39"/>
    </row>
    <row r="78" spans="10:18" ht="44.25" customHeight="1" x14ac:dyDescent="0.4">
      <c r="J78" s="39"/>
      <c r="R78" s="39"/>
    </row>
    <row r="79" spans="10:18" ht="44.25" customHeight="1" x14ac:dyDescent="0.4">
      <c r="J79" s="39"/>
      <c r="R79" s="39"/>
    </row>
    <row r="80" spans="10:18" ht="44.25" customHeight="1" x14ac:dyDescent="0.4">
      <c r="J80" s="39"/>
    </row>
    <row r="81" spans="10:10" ht="44.25" customHeight="1" x14ac:dyDescent="0.4">
      <c r="J81" s="39"/>
    </row>
    <row r="82" spans="10:10" ht="44.25" customHeight="1" x14ac:dyDescent="0.4">
      <c r="J82" s="39"/>
    </row>
    <row r="83" spans="10:10" ht="44.25" customHeight="1" x14ac:dyDescent="0.4">
      <c r="J83" s="39"/>
    </row>
    <row r="84" spans="10:10" ht="44.25" customHeight="1" x14ac:dyDescent="0.4">
      <c r="J84" s="39"/>
    </row>
    <row r="85" spans="10:10" ht="44.25" customHeight="1" x14ac:dyDescent="0.4">
      <c r="J85" s="39"/>
    </row>
    <row r="86" spans="10:10" ht="44.25" customHeight="1" x14ac:dyDescent="0.4">
      <c r="J86" s="39"/>
    </row>
    <row r="87" spans="10:10" ht="44.25" customHeight="1" x14ac:dyDescent="0.4">
      <c r="J87" s="39"/>
    </row>
    <row r="88" spans="10:10" ht="44.25" customHeight="1" x14ac:dyDescent="0.4">
      <c r="J88" s="39"/>
    </row>
    <row r="89" spans="10:10" ht="44.25" customHeight="1" x14ac:dyDescent="0.4">
      <c r="J89" s="39"/>
    </row>
    <row r="90" spans="10:10" ht="44.25" customHeight="1" x14ac:dyDescent="0.4">
      <c r="J90" s="39"/>
    </row>
  </sheetData>
  <mergeCells count="179">
    <mergeCell ref="BH18:BJ18"/>
    <mergeCell ref="U19:W19"/>
    <mergeCell ref="AB19:AD19"/>
    <mergeCell ref="AI14:AI19"/>
    <mergeCell ref="AJ14:AL16"/>
    <mergeCell ref="AY14:AY18"/>
    <mergeCell ref="AQ16:AQ22"/>
    <mergeCell ref="AR16:AT18"/>
    <mergeCell ref="AB20:AD20"/>
    <mergeCell ref="AR12:AR15"/>
    <mergeCell ref="AS12:AS14"/>
    <mergeCell ref="BH13:BJ13"/>
    <mergeCell ref="BG14:BG15"/>
    <mergeCell ref="BH14:BJ14"/>
    <mergeCell ref="U15:W15"/>
    <mergeCell ref="AB15:AB18"/>
    <mergeCell ref="AC15:AC17"/>
    <mergeCell ref="AS15:AT15"/>
    <mergeCell ref="BH15:BJ15"/>
    <mergeCell ref="BG12:BG13"/>
    <mergeCell ref="BH12:BJ12"/>
    <mergeCell ref="B25:G26"/>
    <mergeCell ref="K25:K28"/>
    <mergeCell ref="L25:N25"/>
    <mergeCell ref="BI25:BJ25"/>
    <mergeCell ref="L26:L28"/>
    <mergeCell ref="M26:N26"/>
    <mergeCell ref="AY26:AZ27"/>
    <mergeCell ref="BA26:BA27"/>
    <mergeCell ref="K14:K24"/>
    <mergeCell ref="BH21:BJ22"/>
    <mergeCell ref="M22:N22"/>
    <mergeCell ref="T22:V22"/>
    <mergeCell ref="AB22:AD22"/>
    <mergeCell ref="AS22:AT22"/>
    <mergeCell ref="M23:N23"/>
    <mergeCell ref="T23:V23"/>
    <mergeCell ref="AY23:BB23"/>
    <mergeCell ref="BH19:BH20"/>
    <mergeCell ref="BI19:BJ19"/>
    <mergeCell ref="L14:N20"/>
    <mergeCell ref="T18:T20"/>
    <mergeCell ref="AZ15:AZ18"/>
    <mergeCell ref="U16:W16"/>
    <mergeCell ref="U14:W14"/>
    <mergeCell ref="BH28:BJ28"/>
    <mergeCell ref="L24:N24"/>
    <mergeCell ref="AY24:BA25"/>
    <mergeCell ref="BG16:BG17"/>
    <mergeCell ref="BH16:BJ16"/>
    <mergeCell ref="U17:W17"/>
    <mergeCell ref="AJ17:AJ19"/>
    <mergeCell ref="AK17:AL17"/>
    <mergeCell ref="BH17:BJ17"/>
    <mergeCell ref="BH23:BH25"/>
    <mergeCell ref="BI23:BI24"/>
    <mergeCell ref="AK18:AL18"/>
    <mergeCell ref="BA18:BB18"/>
    <mergeCell ref="AX20:BC20"/>
    <mergeCell ref="BI20:BJ20"/>
    <mergeCell ref="T21:V21"/>
    <mergeCell ref="AB21:AD21"/>
    <mergeCell ref="AX21:AX27"/>
    <mergeCell ref="BG26:BG28"/>
    <mergeCell ref="BH26:BJ27"/>
    <mergeCell ref="M27:N27"/>
    <mergeCell ref="M28:N28"/>
    <mergeCell ref="BG21:BG25"/>
    <mergeCell ref="BG18:BG20"/>
    <mergeCell ref="K12:K13"/>
    <mergeCell ref="L12:N12"/>
    <mergeCell ref="T12:T17"/>
    <mergeCell ref="U12:W12"/>
    <mergeCell ref="AA12:AA22"/>
    <mergeCell ref="AB12:AD14"/>
    <mergeCell ref="U18:W18"/>
    <mergeCell ref="AC18:AD18"/>
    <mergeCell ref="BA15:BA17"/>
    <mergeCell ref="BA12:BB12"/>
    <mergeCell ref="AZ9:AZ12"/>
    <mergeCell ref="L21:L23"/>
    <mergeCell ref="M21:N21"/>
    <mergeCell ref="S21:S23"/>
    <mergeCell ref="L13:N13"/>
    <mergeCell ref="U13:W13"/>
    <mergeCell ref="AZ13:BB13"/>
    <mergeCell ref="AK19:AL19"/>
    <mergeCell ref="AR19:AR22"/>
    <mergeCell ref="AS19:AS21"/>
    <mergeCell ref="AY21:BA22"/>
    <mergeCell ref="U20:W20"/>
    <mergeCell ref="AZ14:BB14"/>
    <mergeCell ref="S11:S20"/>
    <mergeCell ref="BI7:BJ7"/>
    <mergeCell ref="M8:O8"/>
    <mergeCell ref="T8:V8"/>
    <mergeCell ref="AC8:AD8"/>
    <mergeCell ref="AK8:AL8"/>
    <mergeCell ref="AS8:AT8"/>
    <mergeCell ref="BG8:BG11"/>
    <mergeCell ref="BI8:BJ8"/>
    <mergeCell ref="M9:O9"/>
    <mergeCell ref="S9:S10"/>
    <mergeCell ref="BG5:BG7"/>
    <mergeCell ref="BH5:BJ5"/>
    <mergeCell ref="M6:O6"/>
    <mergeCell ref="U6:W6"/>
    <mergeCell ref="BH6:BH7"/>
    <mergeCell ref="BI6:BJ6"/>
    <mergeCell ref="M7:O7"/>
    <mergeCell ref="BA9:BA11"/>
    <mergeCell ref="BH9:BH11"/>
    <mergeCell ref="M11:O11"/>
    <mergeCell ref="BI10:BI11"/>
    <mergeCell ref="B5:G9"/>
    <mergeCell ref="M5:O5"/>
    <mergeCell ref="U5:W5"/>
    <mergeCell ref="AB5:AB8"/>
    <mergeCell ref="AC5:AC7"/>
    <mergeCell ref="AJ5:AJ8"/>
    <mergeCell ref="L9:L11"/>
    <mergeCell ref="T9:V9"/>
    <mergeCell ref="AB9:AD9"/>
    <mergeCell ref="AJ9:AL9"/>
    <mergeCell ref="M10:O10"/>
    <mergeCell ref="T10:V10"/>
    <mergeCell ref="AB10:AD10"/>
    <mergeCell ref="AJ10:AL10"/>
    <mergeCell ref="T11:V11"/>
    <mergeCell ref="AB11:AD11"/>
    <mergeCell ref="AJ11:AL11"/>
    <mergeCell ref="U3:W3"/>
    <mergeCell ref="BH3:BH4"/>
    <mergeCell ref="BI3:BJ3"/>
    <mergeCell ref="M4:O4"/>
    <mergeCell ref="U4:W4"/>
    <mergeCell ref="BI4:BJ4"/>
    <mergeCell ref="AQ2:AQ8"/>
    <mergeCell ref="AR2:AT4"/>
    <mergeCell ref="AX2:AX18"/>
    <mergeCell ref="AY2:AY13"/>
    <mergeCell ref="AZ2:BB8"/>
    <mergeCell ref="BF2:BF27"/>
    <mergeCell ref="AR5:AR8"/>
    <mergeCell ref="AS5:AS7"/>
    <mergeCell ref="AQ9:AQ15"/>
    <mergeCell ref="AR9:AT11"/>
    <mergeCell ref="AA2:AA11"/>
    <mergeCell ref="AB2:AD4"/>
    <mergeCell ref="AH2:AH19"/>
    <mergeCell ref="AI2:AI13"/>
    <mergeCell ref="S7:S8"/>
    <mergeCell ref="T7:V7"/>
    <mergeCell ref="AK7:AL7"/>
    <mergeCell ref="BI9:BJ9"/>
    <mergeCell ref="AJ2:AL4"/>
    <mergeCell ref="AP2:AP22"/>
    <mergeCell ref="AK5:AK6"/>
    <mergeCell ref="AJ12:AK13"/>
    <mergeCell ref="BF1:BK1"/>
    <mergeCell ref="C2:F4"/>
    <mergeCell ref="J2:J28"/>
    <mergeCell ref="K2:K11"/>
    <mergeCell ref="L2:N2"/>
    <mergeCell ref="R2:R23"/>
    <mergeCell ref="S2:S6"/>
    <mergeCell ref="T2:T6"/>
    <mergeCell ref="U2:W2"/>
    <mergeCell ref="Z2:Z22"/>
    <mergeCell ref="J1:O1"/>
    <mergeCell ref="R1:W1"/>
    <mergeCell ref="Z1:AE1"/>
    <mergeCell ref="AH1:AM1"/>
    <mergeCell ref="AP1:AU1"/>
    <mergeCell ref="AX1:BC1"/>
    <mergeCell ref="BG2:BG4"/>
    <mergeCell ref="BH2:BJ2"/>
    <mergeCell ref="L3:L8"/>
    <mergeCell ref="M3:O3"/>
  </mergeCells>
  <phoneticPr fontId="4"/>
  <printOptions horizontalCentered="1"/>
  <pageMargins left="0.23622047244094491" right="0.23622047244094491" top="0.19685039370078741" bottom="0.19685039370078741" header="0" footer="0"/>
  <pageSetup paperSize="9" scale="51" fitToWidth="0" orientation="portrait" r:id="rId1"/>
  <headerFooter>
    <oddHeader>&amp;C島嶼等供給約款　電気料金メニュー　単価表（一部メニュー割愛）</oddHeader>
    <oddFooter>&amp;L一般　東京電力パワーグリッド株式会社　パワーグリッドサービス部　2022年4月作成&amp;R&amp;P/&amp;N</oddFooter>
  </headerFooter>
  <colBreaks count="7" manualBreakCount="7">
    <brk id="9" max="27" man="1"/>
    <brk id="17" max="27" man="1"/>
    <brk id="25" max="27" man="1"/>
    <brk id="33" max="27" man="1"/>
    <brk id="41" max="27" man="1"/>
    <brk id="49" max="27" man="1"/>
    <brk id="57" max="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E4354-B828-4B6E-A9E7-B3BAF1305EC6}">
  <sheetPr>
    <tabColor theme="9" tint="0.59999389629810485"/>
  </sheetPr>
  <dimension ref="A1:AW156"/>
  <sheetViews>
    <sheetView showGridLines="0" showRowColHeaders="0" zoomScale="90" zoomScaleNormal="90" workbookViewId="0"/>
  </sheetViews>
  <sheetFormatPr defaultRowHeight="18.75" x14ac:dyDescent="0.4"/>
  <cols>
    <col min="1" max="46" width="2.75" customWidth="1"/>
  </cols>
  <sheetData>
    <row r="1" spans="1:49" x14ac:dyDescent="0.4">
      <c r="A1" s="167"/>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55"/>
      <c r="AO1" s="167"/>
      <c r="AP1" s="167"/>
      <c r="AQ1" s="155"/>
      <c r="AR1" s="155"/>
      <c r="AS1" s="155"/>
      <c r="AT1" s="155"/>
      <c r="AU1" s="147"/>
      <c r="AV1" s="147"/>
      <c r="AW1" s="147"/>
    </row>
    <row r="2" spans="1:49" x14ac:dyDescent="0.4">
      <c r="A2" s="167"/>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55"/>
      <c r="AO2" s="167"/>
      <c r="AP2" s="167"/>
      <c r="AQ2" s="155"/>
      <c r="AR2" s="155"/>
      <c r="AS2" s="155"/>
      <c r="AT2" s="155"/>
      <c r="AU2" s="147"/>
      <c r="AV2" s="147"/>
      <c r="AW2" s="147"/>
    </row>
    <row r="3" spans="1:49" x14ac:dyDescent="0.4">
      <c r="A3" s="167"/>
      <c r="B3" s="167" t="s">
        <v>0</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55"/>
      <c r="AR3" s="155"/>
      <c r="AS3" s="155"/>
      <c r="AT3" s="155"/>
      <c r="AU3" s="147"/>
      <c r="AV3" s="147"/>
      <c r="AW3" s="147"/>
    </row>
    <row r="4" spans="1:49" x14ac:dyDescent="0.4">
      <c r="A4" s="167"/>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55"/>
      <c r="AR4" s="155"/>
      <c r="AS4" s="155"/>
      <c r="AT4" s="155"/>
      <c r="AU4" s="147"/>
      <c r="AV4" s="147"/>
      <c r="AW4" s="147"/>
    </row>
    <row r="5" spans="1:49" x14ac:dyDescent="0.4">
      <c r="A5" s="167"/>
      <c r="B5" s="167"/>
      <c r="C5" s="167"/>
      <c r="D5" s="167"/>
      <c r="E5" s="167"/>
      <c r="F5" s="167"/>
      <c r="G5" s="167"/>
      <c r="H5" s="167"/>
      <c r="I5" s="167"/>
      <c r="J5" s="167"/>
      <c r="K5" s="155"/>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55"/>
      <c r="AR5" s="155"/>
      <c r="AS5" s="155"/>
      <c r="AT5" s="155"/>
      <c r="AU5" s="147"/>
      <c r="AV5" s="147"/>
      <c r="AW5" s="147"/>
    </row>
    <row r="6" spans="1:49" ht="19.5" x14ac:dyDescent="0.4">
      <c r="A6" s="167"/>
      <c r="B6" s="167"/>
      <c r="C6" s="185" t="s">
        <v>1</v>
      </c>
      <c r="D6" s="185" t="s">
        <v>344</v>
      </c>
      <c r="E6" s="167"/>
      <c r="F6" s="167"/>
      <c r="G6" s="167"/>
      <c r="H6" s="167"/>
      <c r="I6" s="167"/>
      <c r="J6" s="167"/>
      <c r="K6" s="155"/>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55"/>
      <c r="AR6" s="155"/>
      <c r="AS6" s="155"/>
      <c r="AT6" s="155"/>
      <c r="AU6" s="147"/>
      <c r="AV6" s="147"/>
      <c r="AW6" s="147"/>
    </row>
    <row r="7" spans="1:49" ht="19.5" x14ac:dyDescent="0.4">
      <c r="A7" s="167"/>
      <c r="B7" s="167"/>
      <c r="C7" s="185"/>
      <c r="D7" s="185" t="s">
        <v>337</v>
      </c>
      <c r="E7" s="167"/>
      <c r="F7" s="167"/>
      <c r="G7" s="167"/>
      <c r="H7" s="167"/>
      <c r="I7" s="167"/>
      <c r="J7" s="167"/>
      <c r="K7" s="155"/>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55"/>
      <c r="AR7" s="155"/>
      <c r="AS7" s="155"/>
      <c r="AT7" s="155"/>
      <c r="AU7" s="147"/>
      <c r="AV7" s="147"/>
      <c r="AW7" s="147"/>
    </row>
    <row r="8" spans="1:49" ht="19.5" x14ac:dyDescent="0.4">
      <c r="A8" s="167"/>
      <c r="B8" s="167"/>
      <c r="C8" s="185"/>
      <c r="D8" s="185"/>
      <c r="E8" s="167"/>
      <c r="F8" s="167"/>
      <c r="G8" s="167"/>
      <c r="H8" s="167"/>
      <c r="I8" s="167"/>
      <c r="J8" s="167"/>
      <c r="K8" s="155"/>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55"/>
      <c r="AR8" s="155"/>
      <c r="AS8" s="155"/>
      <c r="AT8" s="155"/>
      <c r="AU8" s="147"/>
      <c r="AV8" s="147"/>
      <c r="AW8" s="147"/>
    </row>
    <row r="9" spans="1:49" ht="19.5" x14ac:dyDescent="0.4">
      <c r="A9" s="167"/>
      <c r="B9" s="167"/>
      <c r="C9" s="185"/>
      <c r="D9" s="186" t="s">
        <v>345</v>
      </c>
      <c r="E9" s="187"/>
      <c r="F9" s="187"/>
      <c r="G9" s="187"/>
      <c r="H9" s="187"/>
      <c r="I9" s="187"/>
      <c r="J9" s="187"/>
      <c r="K9" s="188"/>
      <c r="L9" s="187"/>
      <c r="M9" s="187"/>
      <c r="N9" s="187"/>
      <c r="O9" s="187"/>
      <c r="P9" s="187"/>
      <c r="Q9" s="187"/>
      <c r="R9" s="187"/>
      <c r="S9" s="187"/>
      <c r="T9" s="187"/>
      <c r="U9" s="187"/>
      <c r="V9" s="187"/>
      <c r="W9" s="187"/>
      <c r="X9" s="187"/>
      <c r="Y9" s="187"/>
      <c r="Z9" s="187"/>
      <c r="AA9" s="187"/>
      <c r="AB9" s="187"/>
      <c r="AC9" s="187"/>
      <c r="AD9" s="187"/>
      <c r="AE9" s="187"/>
      <c r="AF9" s="167"/>
      <c r="AG9" s="167"/>
      <c r="AH9" s="167"/>
      <c r="AI9" s="167"/>
      <c r="AJ9" s="167"/>
      <c r="AK9" s="167"/>
      <c r="AL9" s="167"/>
      <c r="AM9" s="167"/>
      <c r="AN9" s="167"/>
      <c r="AO9" s="167"/>
      <c r="AP9" s="167"/>
      <c r="AQ9" s="155"/>
      <c r="AR9" s="155"/>
      <c r="AS9" s="155"/>
      <c r="AT9" s="155"/>
      <c r="AU9" s="147"/>
      <c r="AV9" s="147"/>
      <c r="AW9" s="147"/>
    </row>
    <row r="10" spans="1:49" ht="19.5" x14ac:dyDescent="0.4">
      <c r="A10" s="167"/>
      <c r="B10" s="167"/>
      <c r="C10" s="185"/>
      <c r="D10" s="167"/>
      <c r="E10" s="187"/>
      <c r="F10" s="187"/>
      <c r="G10" s="187"/>
      <c r="H10" s="187"/>
      <c r="I10" s="187"/>
      <c r="J10" s="187"/>
      <c r="K10" s="188"/>
      <c r="L10" s="187"/>
      <c r="M10" s="187"/>
      <c r="N10" s="187"/>
      <c r="O10" s="187"/>
      <c r="P10" s="187"/>
      <c r="Q10" s="187"/>
      <c r="R10" s="187"/>
      <c r="S10" s="187"/>
      <c r="T10" s="187"/>
      <c r="U10" s="187"/>
      <c r="V10" s="187"/>
      <c r="W10" s="187"/>
      <c r="X10" s="187"/>
      <c r="Y10" s="187"/>
      <c r="Z10" s="187"/>
      <c r="AA10" s="187"/>
      <c r="AB10" s="187"/>
      <c r="AC10" s="187"/>
      <c r="AD10" s="187"/>
      <c r="AE10" s="187"/>
      <c r="AF10" s="167"/>
      <c r="AG10" s="167"/>
      <c r="AH10" s="167"/>
      <c r="AI10" s="167"/>
      <c r="AJ10" s="167"/>
      <c r="AK10" s="167"/>
      <c r="AL10" s="167"/>
      <c r="AM10" s="167"/>
      <c r="AN10" s="167"/>
      <c r="AO10" s="167"/>
      <c r="AP10" s="167"/>
      <c r="AQ10" s="155"/>
      <c r="AR10" s="155"/>
      <c r="AS10" s="155"/>
      <c r="AT10" s="155"/>
      <c r="AU10" s="147"/>
      <c r="AV10" s="147"/>
      <c r="AW10" s="147"/>
    </row>
    <row r="11" spans="1:49" ht="19.5" x14ac:dyDescent="0.4">
      <c r="A11" s="167"/>
      <c r="B11" s="167"/>
      <c r="C11" s="185" t="s">
        <v>336</v>
      </c>
      <c r="D11" s="189"/>
      <c r="E11" s="189"/>
      <c r="F11" s="167"/>
      <c r="G11" s="167"/>
      <c r="H11" s="167"/>
      <c r="I11" s="167"/>
      <c r="J11" s="167"/>
      <c r="K11" s="155"/>
      <c r="L11" s="167"/>
      <c r="M11" s="167"/>
      <c r="N11" s="167"/>
      <c r="O11" s="167"/>
      <c r="P11" s="167"/>
      <c r="Q11" s="167"/>
      <c r="R11" s="190"/>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55"/>
      <c r="AR11" s="155"/>
      <c r="AS11" s="155"/>
      <c r="AT11" s="155"/>
      <c r="AU11" s="147"/>
      <c r="AV11" s="147"/>
      <c r="AW11" s="147"/>
    </row>
    <row r="12" spans="1:49" ht="19.5" x14ac:dyDescent="0.4">
      <c r="A12" s="167"/>
      <c r="B12" s="167"/>
      <c r="C12" s="185"/>
      <c r="D12" s="191"/>
      <c r="E12" s="187"/>
      <c r="F12" s="187"/>
      <c r="G12" s="187"/>
      <c r="H12" s="187"/>
      <c r="I12" s="187"/>
      <c r="J12" s="187"/>
      <c r="K12" s="188"/>
      <c r="L12" s="187"/>
      <c r="M12" s="187"/>
      <c r="N12" s="187"/>
      <c r="O12" s="187"/>
      <c r="P12" s="187"/>
      <c r="Q12" s="187"/>
      <c r="R12" s="187"/>
      <c r="S12" s="187"/>
      <c r="T12" s="187"/>
      <c r="U12" s="187"/>
      <c r="V12" s="187"/>
      <c r="W12" s="187"/>
      <c r="X12" s="187"/>
      <c r="Y12" s="187"/>
      <c r="Z12" s="187"/>
      <c r="AA12" s="187"/>
      <c r="AB12" s="187"/>
      <c r="AC12" s="187"/>
      <c r="AD12" s="187"/>
      <c r="AE12" s="187"/>
      <c r="AF12" s="167"/>
      <c r="AG12" s="167"/>
      <c r="AH12" s="167"/>
      <c r="AI12" s="167"/>
      <c r="AJ12" s="167"/>
      <c r="AK12" s="167"/>
      <c r="AL12" s="167"/>
      <c r="AM12" s="167"/>
      <c r="AN12" s="167"/>
      <c r="AO12" s="167"/>
      <c r="AP12" s="167"/>
      <c r="AQ12" s="155"/>
      <c r="AR12" s="155"/>
      <c r="AS12" s="155"/>
      <c r="AT12" s="155"/>
      <c r="AU12" s="147"/>
      <c r="AV12" s="147"/>
      <c r="AW12" s="147"/>
    </row>
    <row r="13" spans="1:49" ht="19.5" x14ac:dyDescent="0.4">
      <c r="A13" s="167"/>
      <c r="B13" s="167"/>
      <c r="C13" s="185"/>
      <c r="D13" s="191"/>
      <c r="E13" s="187"/>
      <c r="F13" s="187"/>
      <c r="G13" s="187"/>
      <c r="H13" s="187"/>
      <c r="I13" s="187"/>
      <c r="J13" s="187"/>
      <c r="K13" s="188"/>
      <c r="L13" s="187"/>
      <c r="M13" s="187"/>
      <c r="N13" s="187"/>
      <c r="O13" s="187"/>
      <c r="P13" s="187"/>
      <c r="Q13" s="187"/>
      <c r="R13" s="187"/>
      <c r="S13" s="187"/>
      <c r="T13" s="187"/>
      <c r="U13" s="187"/>
      <c r="V13" s="187"/>
      <c r="W13" s="187"/>
      <c r="X13" s="187"/>
      <c r="Y13" s="187"/>
      <c r="Z13" s="187"/>
      <c r="AA13" s="187"/>
      <c r="AB13" s="187"/>
      <c r="AC13" s="187"/>
      <c r="AD13" s="187"/>
      <c r="AE13" s="187"/>
      <c r="AF13" s="167"/>
      <c r="AG13" s="167"/>
      <c r="AH13" s="167"/>
      <c r="AI13" s="167"/>
      <c r="AJ13" s="167"/>
      <c r="AK13" s="167"/>
      <c r="AL13" s="167"/>
      <c r="AM13" s="167"/>
      <c r="AN13" s="167"/>
      <c r="AO13" s="167"/>
      <c r="AP13" s="167"/>
      <c r="AQ13" s="155"/>
      <c r="AR13" s="155"/>
      <c r="AS13" s="155"/>
      <c r="AT13" s="155"/>
      <c r="AU13" s="147"/>
      <c r="AV13" s="147"/>
      <c r="AW13" s="147"/>
    </row>
    <row r="14" spans="1:49" ht="19.5" x14ac:dyDescent="0.4">
      <c r="A14" s="167"/>
      <c r="B14" s="167"/>
      <c r="C14" s="185"/>
      <c r="D14" s="191"/>
      <c r="E14" s="187"/>
      <c r="F14" s="187"/>
      <c r="G14" s="187"/>
      <c r="H14" s="187"/>
      <c r="I14" s="187"/>
      <c r="J14" s="187"/>
      <c r="K14" s="188"/>
      <c r="L14" s="187"/>
      <c r="M14" s="187"/>
      <c r="N14" s="187"/>
      <c r="O14" s="187"/>
      <c r="P14" s="187"/>
      <c r="Q14" s="187"/>
      <c r="R14" s="187"/>
      <c r="S14" s="187"/>
      <c r="T14" s="187"/>
      <c r="U14" s="187"/>
      <c r="V14" s="187"/>
      <c r="W14" s="187"/>
      <c r="X14" s="187"/>
      <c r="Y14" s="187"/>
      <c r="Z14" s="187"/>
      <c r="AA14" s="187"/>
      <c r="AB14" s="187"/>
      <c r="AC14" s="187"/>
      <c r="AD14" s="187"/>
      <c r="AE14" s="187"/>
      <c r="AF14" s="167"/>
      <c r="AG14" s="167"/>
      <c r="AH14" s="167"/>
      <c r="AI14" s="167"/>
      <c r="AJ14" s="167"/>
      <c r="AK14" s="167"/>
      <c r="AL14" s="167"/>
      <c r="AM14" s="167"/>
      <c r="AN14" s="167"/>
      <c r="AO14" s="167"/>
      <c r="AP14" s="167"/>
      <c r="AQ14" s="155"/>
      <c r="AR14" s="155"/>
      <c r="AS14" s="155"/>
      <c r="AT14" s="155"/>
      <c r="AU14" s="147"/>
      <c r="AV14" s="147"/>
      <c r="AW14" s="147"/>
    </row>
    <row r="15" spans="1:49" ht="19.5" x14ac:dyDescent="0.4">
      <c r="A15" s="167"/>
      <c r="B15" s="167"/>
      <c r="C15" s="185"/>
      <c r="D15" s="191"/>
      <c r="E15" s="187"/>
      <c r="F15" s="187"/>
      <c r="G15" s="187"/>
      <c r="H15" s="187"/>
      <c r="I15" s="187"/>
      <c r="J15" s="187"/>
      <c r="K15" s="188"/>
      <c r="L15" s="187"/>
      <c r="M15" s="187"/>
      <c r="N15" s="187"/>
      <c r="O15" s="187"/>
      <c r="P15" s="187"/>
      <c r="Q15" s="187"/>
      <c r="R15" s="187"/>
      <c r="S15" s="187"/>
      <c r="T15" s="187"/>
      <c r="U15" s="187"/>
      <c r="V15" s="187"/>
      <c r="W15" s="187"/>
      <c r="X15" s="187"/>
      <c r="Y15" s="187"/>
      <c r="Z15" s="187"/>
      <c r="AA15" s="187"/>
      <c r="AB15" s="187"/>
      <c r="AC15" s="187"/>
      <c r="AD15" s="187"/>
      <c r="AE15" s="187"/>
      <c r="AF15" s="167"/>
      <c r="AG15" s="167"/>
      <c r="AH15" s="167"/>
      <c r="AI15" s="167"/>
      <c r="AJ15" s="167"/>
      <c r="AK15" s="167"/>
      <c r="AL15" s="167"/>
      <c r="AM15" s="167"/>
      <c r="AN15" s="167"/>
      <c r="AO15" s="167"/>
      <c r="AP15" s="167"/>
      <c r="AQ15" s="155"/>
      <c r="AR15" s="155"/>
      <c r="AS15" s="155"/>
      <c r="AT15" s="155"/>
      <c r="AU15" s="147"/>
      <c r="AV15" s="147"/>
      <c r="AW15" s="147"/>
    </row>
    <row r="16" spans="1:49" ht="19.5" x14ac:dyDescent="0.4">
      <c r="A16" s="167"/>
      <c r="B16" s="167"/>
      <c r="C16" s="185"/>
      <c r="D16" s="191"/>
      <c r="E16" s="187"/>
      <c r="F16" s="187"/>
      <c r="G16" s="187"/>
      <c r="H16" s="187"/>
      <c r="I16" s="187"/>
      <c r="J16" s="187"/>
      <c r="K16" s="188"/>
      <c r="L16" s="187"/>
      <c r="M16" s="187"/>
      <c r="N16" s="187"/>
      <c r="O16" s="187"/>
      <c r="P16" s="187"/>
      <c r="Q16" s="187"/>
      <c r="R16" s="187"/>
      <c r="S16" s="187"/>
      <c r="T16" s="187"/>
      <c r="U16" s="187"/>
      <c r="V16" s="187"/>
      <c r="W16" s="187"/>
      <c r="X16" s="187"/>
      <c r="Y16" s="187"/>
      <c r="Z16" s="187"/>
      <c r="AA16" s="187"/>
      <c r="AB16" s="187"/>
      <c r="AC16" s="187"/>
      <c r="AD16" s="187"/>
      <c r="AE16" s="187"/>
      <c r="AF16" s="167"/>
      <c r="AG16" s="167"/>
      <c r="AH16" s="167"/>
      <c r="AI16" s="167"/>
      <c r="AJ16" s="167"/>
      <c r="AK16" s="167"/>
      <c r="AL16" s="167"/>
      <c r="AM16" s="167"/>
      <c r="AN16" s="167"/>
      <c r="AO16" s="167"/>
      <c r="AP16" s="167"/>
      <c r="AQ16" s="155"/>
      <c r="AR16" s="155"/>
      <c r="AS16" s="155"/>
      <c r="AT16" s="155"/>
      <c r="AU16" s="147"/>
      <c r="AV16" s="147"/>
      <c r="AW16" s="147"/>
    </row>
    <row r="17" spans="1:49" ht="19.5" x14ac:dyDescent="0.4">
      <c r="A17" s="167"/>
      <c r="B17" s="167"/>
      <c r="C17" s="185"/>
      <c r="D17" s="191"/>
      <c r="E17" s="187"/>
      <c r="F17" s="187"/>
      <c r="G17" s="187"/>
      <c r="H17" s="187"/>
      <c r="I17" s="187"/>
      <c r="J17" s="187"/>
      <c r="K17" s="188"/>
      <c r="L17" s="187"/>
      <c r="M17" s="187"/>
      <c r="N17" s="187"/>
      <c r="O17" s="187"/>
      <c r="P17" s="187"/>
      <c r="Q17" s="187"/>
      <c r="R17" s="187"/>
      <c r="S17" s="187"/>
      <c r="T17" s="187"/>
      <c r="U17" s="187"/>
      <c r="V17" s="187"/>
      <c r="W17" s="187"/>
      <c r="X17" s="187"/>
      <c r="Y17" s="187"/>
      <c r="Z17" s="187"/>
      <c r="AA17" s="187"/>
      <c r="AB17" s="187"/>
      <c r="AC17" s="187"/>
      <c r="AD17" s="187"/>
      <c r="AE17" s="187"/>
      <c r="AF17" s="167"/>
      <c r="AG17" s="167"/>
      <c r="AH17" s="167"/>
      <c r="AI17" s="167"/>
      <c r="AJ17" s="167"/>
      <c r="AK17" s="167"/>
      <c r="AL17" s="167"/>
      <c r="AM17" s="167"/>
      <c r="AN17" s="167"/>
      <c r="AO17" s="167"/>
      <c r="AP17" s="167"/>
      <c r="AQ17" s="155"/>
      <c r="AR17" s="155"/>
      <c r="AS17" s="155"/>
      <c r="AT17" s="155"/>
      <c r="AU17" s="147"/>
      <c r="AV17" s="147"/>
      <c r="AW17" s="147"/>
    </row>
    <row r="18" spans="1:49" ht="19.5" x14ac:dyDescent="0.4">
      <c r="A18" s="167"/>
      <c r="B18" s="167"/>
      <c r="C18" s="185"/>
      <c r="D18" s="191"/>
      <c r="E18" s="187"/>
      <c r="F18" s="187"/>
      <c r="G18" s="187"/>
      <c r="H18" s="187"/>
      <c r="I18" s="187"/>
      <c r="J18" s="187"/>
      <c r="K18" s="188"/>
      <c r="L18" s="187"/>
      <c r="M18" s="187"/>
      <c r="N18" s="187"/>
      <c r="O18" s="187"/>
      <c r="P18" s="187"/>
      <c r="Q18" s="187"/>
      <c r="R18" s="187"/>
      <c r="S18" s="187"/>
      <c r="T18" s="187"/>
      <c r="U18" s="187"/>
      <c r="V18" s="187"/>
      <c r="W18" s="187"/>
      <c r="X18" s="187"/>
      <c r="Y18" s="187"/>
      <c r="Z18" s="187"/>
      <c r="AA18" s="187"/>
      <c r="AB18" s="187"/>
      <c r="AC18" s="187"/>
      <c r="AD18" s="187"/>
      <c r="AE18" s="187"/>
      <c r="AF18" s="167"/>
      <c r="AG18" s="167"/>
      <c r="AH18" s="167"/>
      <c r="AI18" s="167"/>
      <c r="AJ18" s="167"/>
      <c r="AK18" s="167"/>
      <c r="AL18" s="167"/>
      <c r="AM18" s="167"/>
      <c r="AN18" s="167"/>
      <c r="AO18" s="167"/>
      <c r="AP18" s="167"/>
      <c r="AQ18" s="155"/>
      <c r="AR18" s="155"/>
      <c r="AS18" s="155"/>
      <c r="AT18" s="155"/>
      <c r="AU18" s="147"/>
      <c r="AV18" s="147"/>
      <c r="AW18" s="147"/>
    </row>
    <row r="19" spans="1:49" ht="19.5" x14ac:dyDescent="0.4">
      <c r="A19" s="167"/>
      <c r="B19" s="167"/>
      <c r="C19" s="185"/>
      <c r="D19" s="191"/>
      <c r="E19" s="187"/>
      <c r="F19" s="187"/>
      <c r="G19" s="187"/>
      <c r="H19" s="187"/>
      <c r="I19" s="187"/>
      <c r="J19" s="187"/>
      <c r="K19" s="188"/>
      <c r="L19" s="187"/>
      <c r="M19" s="187"/>
      <c r="N19" s="187"/>
      <c r="O19" s="187"/>
      <c r="P19" s="187"/>
      <c r="Q19" s="187"/>
      <c r="R19" s="187"/>
      <c r="S19" s="187"/>
      <c r="T19" s="187"/>
      <c r="U19" s="187"/>
      <c r="V19" s="187"/>
      <c r="W19" s="187"/>
      <c r="X19" s="187"/>
      <c r="Y19" s="187"/>
      <c r="Z19" s="187"/>
      <c r="AA19" s="187"/>
      <c r="AB19" s="187"/>
      <c r="AC19" s="187"/>
      <c r="AD19" s="187"/>
      <c r="AE19" s="187"/>
      <c r="AF19" s="167"/>
      <c r="AG19" s="167"/>
      <c r="AH19" s="167"/>
      <c r="AI19" s="167"/>
      <c r="AJ19" s="167"/>
      <c r="AK19" s="167"/>
      <c r="AL19" s="167"/>
      <c r="AM19" s="167"/>
      <c r="AN19" s="167"/>
      <c r="AO19" s="167"/>
      <c r="AP19" s="167"/>
      <c r="AQ19" s="155"/>
      <c r="AR19" s="155"/>
      <c r="AS19" s="155"/>
      <c r="AT19" s="155"/>
      <c r="AU19" s="147"/>
      <c r="AV19" s="147"/>
      <c r="AW19" s="147"/>
    </row>
    <row r="20" spans="1:49" ht="19.5" x14ac:dyDescent="0.4">
      <c r="A20" s="167"/>
      <c r="B20" s="167"/>
      <c r="C20" s="185"/>
      <c r="D20" s="191"/>
      <c r="E20" s="187"/>
      <c r="F20" s="187"/>
      <c r="G20" s="187"/>
      <c r="H20" s="187"/>
      <c r="I20" s="187"/>
      <c r="J20" s="187"/>
      <c r="K20" s="188"/>
      <c r="L20" s="187"/>
      <c r="M20" s="187"/>
      <c r="N20" s="187"/>
      <c r="O20" s="187"/>
      <c r="P20" s="187"/>
      <c r="Q20" s="187"/>
      <c r="R20" s="187"/>
      <c r="S20" s="187"/>
      <c r="T20" s="187"/>
      <c r="U20" s="187"/>
      <c r="V20" s="187"/>
      <c r="W20" s="187"/>
      <c r="X20" s="187"/>
      <c r="Y20" s="187"/>
      <c r="Z20" s="187"/>
      <c r="AA20" s="187"/>
      <c r="AB20" s="187"/>
      <c r="AC20" s="187"/>
      <c r="AD20" s="187"/>
      <c r="AE20" s="187"/>
      <c r="AF20" s="167"/>
      <c r="AG20" s="167"/>
      <c r="AH20" s="167"/>
      <c r="AI20" s="167"/>
      <c r="AJ20" s="167"/>
      <c r="AK20" s="167"/>
      <c r="AL20" s="167"/>
      <c r="AM20" s="167"/>
      <c r="AN20" s="167"/>
      <c r="AO20" s="167"/>
      <c r="AP20" s="167"/>
      <c r="AQ20" s="155"/>
      <c r="AR20" s="155"/>
      <c r="AS20" s="155"/>
      <c r="AT20" s="155"/>
      <c r="AU20" s="147"/>
      <c r="AV20" s="147"/>
      <c r="AW20" s="147"/>
    </row>
    <row r="21" spans="1:49" x14ac:dyDescent="0.4">
      <c r="A21" s="167"/>
      <c r="B21" s="167"/>
      <c r="C21" s="147"/>
      <c r="D21" s="147"/>
      <c r="E21" s="147"/>
      <c r="F21" s="167"/>
      <c r="G21" s="167"/>
      <c r="H21" s="167"/>
      <c r="I21" s="167"/>
      <c r="J21" s="167"/>
      <c r="K21" s="155"/>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Q21" s="155"/>
      <c r="AR21" s="155"/>
      <c r="AS21" s="155"/>
      <c r="AT21" s="155"/>
      <c r="AU21" s="147"/>
      <c r="AV21" s="147"/>
      <c r="AW21" s="147"/>
    </row>
    <row r="22" spans="1:49" x14ac:dyDescent="0.4">
      <c r="A22" s="167"/>
      <c r="B22" s="167"/>
      <c r="C22" s="147"/>
      <c r="D22" s="147"/>
      <c r="E22" s="147"/>
      <c r="F22" s="167"/>
      <c r="G22" s="167"/>
      <c r="H22" s="167"/>
      <c r="I22" s="167"/>
      <c r="J22" s="167"/>
      <c r="K22" s="155"/>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Q22" s="155"/>
      <c r="AR22" s="155"/>
      <c r="AS22" s="155"/>
      <c r="AT22" s="155"/>
      <c r="AU22" s="147"/>
      <c r="AV22" s="147"/>
      <c r="AW22" s="147"/>
    </row>
    <row r="23" spans="1:49" x14ac:dyDescent="0.4">
      <c r="A23" s="167"/>
      <c r="B23" s="167"/>
      <c r="C23" s="147"/>
      <c r="D23" s="147"/>
      <c r="E23" s="147"/>
      <c r="F23" s="167"/>
      <c r="G23" s="167"/>
      <c r="H23" s="167"/>
      <c r="I23" s="167"/>
      <c r="J23" s="167"/>
      <c r="K23" s="155"/>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55"/>
      <c r="AR23" s="155"/>
      <c r="AS23" s="155"/>
      <c r="AT23" s="155"/>
      <c r="AU23" s="147"/>
      <c r="AV23" s="147"/>
      <c r="AW23" s="147"/>
    </row>
    <row r="24" spans="1:49" ht="19.5" x14ac:dyDescent="0.4">
      <c r="A24" s="167"/>
      <c r="B24" s="167"/>
      <c r="C24" s="185"/>
      <c r="D24" s="185"/>
      <c r="E24" s="167"/>
      <c r="F24" s="167"/>
      <c r="G24" s="167"/>
      <c r="H24" s="167"/>
      <c r="I24" s="167"/>
      <c r="J24" s="167"/>
      <c r="K24" s="155"/>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55"/>
      <c r="AR24" s="155"/>
      <c r="AS24" s="155"/>
      <c r="AT24" s="155"/>
      <c r="AU24" s="147"/>
      <c r="AV24" s="147"/>
      <c r="AW24" s="147"/>
    </row>
    <row r="25" spans="1:49" x14ac:dyDescent="0.4">
      <c r="A25" s="167"/>
      <c r="B25" s="167"/>
      <c r="C25" s="167"/>
      <c r="D25" s="167"/>
      <c r="E25" s="167"/>
      <c r="F25" s="167"/>
      <c r="G25" s="167"/>
      <c r="H25" s="167"/>
      <c r="I25" s="167"/>
      <c r="J25" s="167"/>
      <c r="K25" s="155"/>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55"/>
      <c r="AR25" s="155"/>
      <c r="AS25" s="155"/>
      <c r="AT25" s="155"/>
      <c r="AU25" s="147"/>
      <c r="AV25" s="147"/>
      <c r="AW25" s="147"/>
    </row>
    <row r="26" spans="1:49" x14ac:dyDescent="0.4">
      <c r="A26" s="167"/>
      <c r="B26" s="155"/>
      <c r="C26" s="155"/>
      <c r="D26" s="167"/>
      <c r="E26" s="167"/>
      <c r="F26" s="167"/>
      <c r="G26" s="167"/>
      <c r="H26" s="167"/>
      <c r="I26" s="167"/>
      <c r="J26" s="167"/>
      <c r="K26" s="167"/>
      <c r="L26" s="167"/>
      <c r="M26" s="155"/>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55"/>
      <c r="AR26" s="155"/>
      <c r="AS26" s="155"/>
      <c r="AT26" s="155"/>
      <c r="AU26" s="147"/>
      <c r="AV26" s="147"/>
      <c r="AW26" s="147"/>
    </row>
    <row r="27" spans="1:49" x14ac:dyDescent="0.4">
      <c r="A27" s="167"/>
      <c r="B27" s="155"/>
      <c r="C27" s="155"/>
      <c r="D27" s="167"/>
      <c r="E27" s="167"/>
      <c r="F27" s="147"/>
      <c r="G27" s="167"/>
      <c r="H27" s="167"/>
      <c r="I27" s="167"/>
      <c r="J27" s="167"/>
      <c r="K27" s="167"/>
      <c r="L27" s="167"/>
      <c r="M27" s="155"/>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55"/>
      <c r="AR27" s="155"/>
      <c r="AS27" s="155"/>
      <c r="AT27" s="155"/>
      <c r="AU27" s="147"/>
      <c r="AV27" s="147"/>
      <c r="AW27" s="147"/>
    </row>
    <row r="28" spans="1:49" x14ac:dyDescent="0.4">
      <c r="A28" s="167"/>
      <c r="B28" s="167"/>
      <c r="C28" s="167"/>
      <c r="D28" s="167"/>
      <c r="E28" s="155"/>
      <c r="F28" s="167"/>
      <c r="G28" s="167"/>
      <c r="H28" s="167"/>
      <c r="I28" s="167"/>
      <c r="J28" s="167"/>
      <c r="K28" s="155"/>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55"/>
      <c r="AR28" s="155"/>
      <c r="AS28" s="155"/>
      <c r="AT28" s="155"/>
      <c r="AU28" s="147"/>
      <c r="AV28" s="147"/>
      <c r="AW28" s="147"/>
    </row>
    <row r="29" spans="1:49" x14ac:dyDescent="0.4">
      <c r="A29" s="167"/>
      <c r="B29" s="155"/>
      <c r="C29" s="155"/>
      <c r="D29" s="147" t="s">
        <v>359</v>
      </c>
      <c r="E29" s="147"/>
      <c r="F29" s="14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55"/>
      <c r="AR29" s="155"/>
      <c r="AS29" s="155"/>
      <c r="AT29" s="155"/>
      <c r="AU29" s="147"/>
      <c r="AV29" s="147"/>
      <c r="AW29" s="147"/>
    </row>
    <row r="30" spans="1:49" x14ac:dyDescent="0.4">
      <c r="A30" s="167"/>
      <c r="B30" s="155"/>
      <c r="C30" s="155"/>
      <c r="D30" s="167" t="s">
        <v>346</v>
      </c>
      <c r="E30" s="147"/>
      <c r="F30" s="14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55"/>
      <c r="AR30" s="155"/>
      <c r="AS30" s="155"/>
      <c r="AT30" s="155"/>
      <c r="AU30" s="147"/>
      <c r="AV30" s="147"/>
      <c r="AW30" s="147"/>
    </row>
    <row r="31" spans="1:49" x14ac:dyDescent="0.4">
      <c r="A31" s="167"/>
      <c r="B31" s="167"/>
      <c r="C31" s="167"/>
      <c r="D31" s="167"/>
      <c r="E31" s="155"/>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55"/>
      <c r="AR31" s="155"/>
      <c r="AS31" s="155"/>
      <c r="AT31" s="155"/>
      <c r="AU31" s="147"/>
      <c r="AV31" s="147"/>
      <c r="AW31" s="147"/>
    </row>
    <row r="32" spans="1:49" ht="19.5" x14ac:dyDescent="0.4">
      <c r="A32" s="167"/>
      <c r="B32" s="155"/>
      <c r="C32" s="185" t="s">
        <v>347</v>
      </c>
      <c r="D32" s="167"/>
      <c r="E32" s="155"/>
      <c r="F32" s="167"/>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67"/>
      <c r="AH32" s="167"/>
      <c r="AI32" s="167"/>
      <c r="AJ32" s="167"/>
      <c r="AK32" s="167"/>
      <c r="AL32" s="167"/>
      <c r="AM32" s="167"/>
      <c r="AN32" s="167"/>
      <c r="AO32" s="167"/>
      <c r="AP32" s="167"/>
      <c r="AQ32" s="155"/>
      <c r="AR32" s="155"/>
      <c r="AS32" s="155"/>
      <c r="AT32" s="155"/>
      <c r="AU32" s="147"/>
      <c r="AV32" s="147"/>
      <c r="AW32" s="147"/>
    </row>
    <row r="33" spans="1:49" x14ac:dyDescent="0.4">
      <c r="A33" s="167"/>
      <c r="B33" s="155"/>
      <c r="C33" s="155"/>
      <c r="D33" s="167"/>
      <c r="E33" s="167"/>
      <c r="F33" s="147"/>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67"/>
      <c r="AH33" s="167"/>
      <c r="AI33" s="167"/>
      <c r="AJ33" s="167"/>
      <c r="AK33" s="167"/>
      <c r="AL33" s="167"/>
      <c r="AM33" s="167"/>
      <c r="AN33" s="167"/>
      <c r="AO33" s="167"/>
      <c r="AP33" s="167"/>
      <c r="AQ33" s="155"/>
      <c r="AR33" s="155"/>
      <c r="AS33" s="155"/>
      <c r="AT33" s="155"/>
      <c r="AU33" s="147"/>
      <c r="AV33" s="147"/>
      <c r="AW33" s="147"/>
    </row>
    <row r="34" spans="1:49" x14ac:dyDescent="0.4">
      <c r="A34" s="167"/>
      <c r="B34" s="155"/>
      <c r="C34" s="155"/>
      <c r="D34" s="167"/>
      <c r="E34" s="155"/>
      <c r="F34" s="167"/>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67"/>
      <c r="AH34" s="167"/>
      <c r="AI34" s="167"/>
      <c r="AJ34" s="167"/>
      <c r="AK34" s="167"/>
      <c r="AL34" s="167"/>
      <c r="AM34" s="167"/>
      <c r="AN34" s="167"/>
      <c r="AO34" s="167"/>
      <c r="AP34" s="167"/>
      <c r="AQ34" s="155"/>
      <c r="AR34" s="155"/>
      <c r="AS34" s="155"/>
      <c r="AT34" s="155"/>
      <c r="AU34" s="147"/>
      <c r="AV34" s="147"/>
      <c r="AW34" s="147"/>
    </row>
    <row r="35" spans="1:49" x14ac:dyDescent="0.4">
      <c r="A35" s="167"/>
      <c r="B35" s="155"/>
      <c r="C35" s="155"/>
      <c r="D35" s="167"/>
      <c r="E35" s="155"/>
      <c r="F35" s="167"/>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67"/>
      <c r="AH35" s="167"/>
      <c r="AI35" s="167"/>
      <c r="AJ35" s="167"/>
      <c r="AK35" s="167"/>
      <c r="AL35" s="167"/>
      <c r="AM35" s="167"/>
      <c r="AN35" s="167"/>
      <c r="AO35" s="167"/>
      <c r="AP35" s="167"/>
      <c r="AQ35" s="155"/>
      <c r="AR35" s="155"/>
      <c r="AS35" s="155"/>
      <c r="AT35" s="155"/>
      <c r="AU35" s="147"/>
      <c r="AV35" s="147"/>
      <c r="AW35" s="147"/>
    </row>
    <row r="36" spans="1:49" x14ac:dyDescent="0.4">
      <c r="A36" s="167"/>
      <c r="B36" s="155"/>
      <c r="C36" s="155"/>
      <c r="D36" s="167"/>
      <c r="E36" s="155"/>
      <c r="F36" s="167"/>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67"/>
      <c r="AH36" s="167"/>
      <c r="AI36" s="167"/>
      <c r="AJ36" s="167"/>
      <c r="AK36" s="167"/>
      <c r="AL36" s="167"/>
      <c r="AM36" s="167"/>
      <c r="AN36" s="167"/>
      <c r="AO36" s="167"/>
      <c r="AP36" s="167"/>
      <c r="AQ36" s="155"/>
      <c r="AR36" s="155"/>
      <c r="AS36" s="155"/>
      <c r="AT36" s="155"/>
      <c r="AU36" s="147"/>
      <c r="AV36" s="147"/>
      <c r="AW36" s="147"/>
    </row>
    <row r="37" spans="1:49" x14ac:dyDescent="0.4">
      <c r="A37" s="167"/>
      <c r="B37" s="155"/>
      <c r="C37" s="155"/>
      <c r="D37" s="167"/>
      <c r="E37" s="155"/>
      <c r="F37" s="167"/>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67"/>
      <c r="AH37" s="167"/>
      <c r="AI37" s="167"/>
      <c r="AJ37" s="167"/>
      <c r="AK37" s="167"/>
      <c r="AL37" s="167"/>
      <c r="AM37" s="167"/>
      <c r="AN37" s="167"/>
      <c r="AO37" s="167"/>
      <c r="AP37" s="167"/>
      <c r="AQ37" s="155"/>
      <c r="AR37" s="155"/>
      <c r="AS37" s="155"/>
      <c r="AT37" s="155"/>
      <c r="AU37" s="147"/>
      <c r="AV37" s="147"/>
      <c r="AW37" s="147"/>
    </row>
    <row r="38" spans="1:49" x14ac:dyDescent="0.4">
      <c r="A38" s="167"/>
      <c r="B38" s="167"/>
      <c r="C38" s="167"/>
      <c r="D38" s="167"/>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67"/>
      <c r="AH38" s="167"/>
      <c r="AI38" s="167"/>
      <c r="AJ38" s="167"/>
      <c r="AK38" s="167"/>
      <c r="AL38" s="167"/>
      <c r="AM38" s="167"/>
      <c r="AN38" s="167"/>
      <c r="AO38" s="167"/>
      <c r="AP38" s="167"/>
      <c r="AQ38" s="155"/>
      <c r="AR38" s="155"/>
      <c r="AS38" s="155"/>
      <c r="AT38" s="155"/>
      <c r="AU38" s="147"/>
      <c r="AV38" s="147"/>
      <c r="AW38" s="147"/>
    </row>
    <row r="39" spans="1:49" x14ac:dyDescent="0.4">
      <c r="A39" s="167"/>
      <c r="B39" s="167"/>
      <c r="C39" s="167"/>
      <c r="D39" s="167"/>
      <c r="E39" s="155"/>
      <c r="F39" s="155"/>
      <c r="G39" s="155"/>
      <c r="H39" s="155"/>
      <c r="I39" s="155"/>
      <c r="J39" s="155"/>
      <c r="K39" s="155"/>
      <c r="L39" s="155"/>
      <c r="M39" s="192"/>
      <c r="N39" s="155"/>
      <c r="O39" s="155"/>
      <c r="P39" s="155"/>
      <c r="Q39" s="155"/>
      <c r="R39" s="155"/>
      <c r="S39" s="155"/>
      <c r="T39" s="155"/>
      <c r="U39" s="155"/>
      <c r="V39" s="155"/>
      <c r="W39" s="192"/>
      <c r="X39" s="155"/>
      <c r="Y39" s="155"/>
      <c r="Z39" s="155"/>
      <c r="AA39" s="155"/>
      <c r="AB39" s="155"/>
      <c r="AC39" s="155"/>
      <c r="AD39" s="155"/>
      <c r="AE39" s="155"/>
      <c r="AF39" s="155"/>
      <c r="AG39" s="167"/>
      <c r="AH39" s="167"/>
      <c r="AI39" s="167"/>
      <c r="AJ39" s="167"/>
      <c r="AK39" s="167"/>
      <c r="AL39" s="167"/>
      <c r="AM39" s="167"/>
      <c r="AN39" s="167"/>
      <c r="AO39" s="167"/>
      <c r="AP39" s="167"/>
      <c r="AQ39" s="155"/>
      <c r="AR39" s="155"/>
      <c r="AS39" s="155"/>
      <c r="AT39" s="155"/>
      <c r="AU39" s="147"/>
      <c r="AV39" s="147"/>
      <c r="AW39" s="147"/>
    </row>
    <row r="40" spans="1:49" x14ac:dyDescent="0.4">
      <c r="A40" s="147"/>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row>
    <row r="41" spans="1:49" x14ac:dyDescent="0.4">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row>
    <row r="42" spans="1:49" x14ac:dyDescent="0.4">
      <c r="A42" s="147"/>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row>
    <row r="43" spans="1:49" x14ac:dyDescent="0.4">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row>
    <row r="44" spans="1:49" x14ac:dyDescent="0.4">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row>
    <row r="45" spans="1:49" x14ac:dyDescent="0.4">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row>
    <row r="46" spans="1:49" x14ac:dyDescent="0.4">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row>
    <row r="47" spans="1:49" x14ac:dyDescent="0.4">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row>
    <row r="48" spans="1:49" x14ac:dyDescent="0.4">
      <c r="A48" s="147"/>
      <c r="B48" s="147"/>
      <c r="C48" s="147"/>
      <c r="D48" s="147" t="s">
        <v>359</v>
      </c>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row>
    <row r="49" spans="1:49" x14ac:dyDescent="0.4">
      <c r="A49" s="147"/>
      <c r="B49" s="147"/>
      <c r="C49" s="147"/>
      <c r="D49" s="167" t="s">
        <v>346</v>
      </c>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row>
    <row r="50" spans="1:49" x14ac:dyDescent="0.4">
      <c r="A50" s="147"/>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row>
    <row r="51" spans="1:49" x14ac:dyDescent="0.4">
      <c r="A51" s="147"/>
      <c r="B51" s="147"/>
      <c r="C51" s="147"/>
      <c r="D51" s="190" t="s">
        <v>338</v>
      </c>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row>
    <row r="52" spans="1:49" x14ac:dyDescent="0.4">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row>
    <row r="53" spans="1:49" x14ac:dyDescent="0.4">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row>
    <row r="54" spans="1:49" x14ac:dyDescent="0.4">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row>
    <row r="55" spans="1:49" x14ac:dyDescent="0.4">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row>
    <row r="56" spans="1:49" x14ac:dyDescent="0.4">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row>
    <row r="57" spans="1:49" x14ac:dyDescent="0.4">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row>
    <row r="58" spans="1:49" x14ac:dyDescent="0.4">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row>
    <row r="59" spans="1:49" x14ac:dyDescent="0.4">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row>
    <row r="60" spans="1:49" x14ac:dyDescent="0.4">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row>
    <row r="61" spans="1:49" x14ac:dyDescent="0.4">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row>
    <row r="62" spans="1:49" x14ac:dyDescent="0.4">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row>
    <row r="63" spans="1:49" x14ac:dyDescent="0.4">
      <c r="A63" s="147"/>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row>
    <row r="64" spans="1:49" x14ac:dyDescent="0.4">
      <c r="A64" s="147"/>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row>
    <row r="65" spans="1:49" x14ac:dyDescent="0.4">
      <c r="A65" s="147"/>
      <c r="B65" s="147"/>
      <c r="C65" s="147"/>
      <c r="D65" s="147" t="s">
        <v>360</v>
      </c>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row>
    <row r="66" spans="1:49" x14ac:dyDescent="0.4">
      <c r="A66" s="147"/>
      <c r="B66" s="147"/>
      <c r="C66" s="147"/>
      <c r="D66" s="147" t="s">
        <v>349</v>
      </c>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row>
    <row r="67" spans="1:49" x14ac:dyDescent="0.4">
      <c r="A67" s="147"/>
      <c r="B67" s="147"/>
      <c r="C67" s="147"/>
      <c r="D67" s="147" t="s">
        <v>372</v>
      </c>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row>
    <row r="68" spans="1:49" x14ac:dyDescent="0.4">
      <c r="A68" s="147"/>
      <c r="B68" s="147"/>
      <c r="C68" s="147"/>
      <c r="D68" s="167" t="s">
        <v>367</v>
      </c>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row>
    <row r="69" spans="1:49" x14ac:dyDescent="0.4">
      <c r="A69" s="147"/>
      <c r="B69" s="147"/>
      <c r="C69" s="147"/>
      <c r="D69" s="167" t="s">
        <v>348</v>
      </c>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row>
    <row r="70" spans="1:49" x14ac:dyDescent="0.4">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row>
    <row r="71" spans="1:49" x14ac:dyDescent="0.4">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row>
    <row r="72" spans="1:49" x14ac:dyDescent="0.4">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row>
    <row r="73" spans="1:49" x14ac:dyDescent="0.4">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row>
    <row r="74" spans="1:49" x14ac:dyDescent="0.4">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row>
    <row r="75" spans="1:49" x14ac:dyDescent="0.4">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row>
    <row r="76" spans="1:49" x14ac:dyDescent="0.4">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row>
    <row r="77" spans="1:49" x14ac:dyDescent="0.4">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row>
    <row r="78" spans="1:49" x14ac:dyDescent="0.4">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row>
    <row r="79" spans="1:49" x14ac:dyDescent="0.4">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row>
    <row r="80" spans="1:49" x14ac:dyDescent="0.4">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row>
    <row r="81" spans="1:49" x14ac:dyDescent="0.4">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row>
    <row r="82" spans="1:49" x14ac:dyDescent="0.4">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row>
    <row r="83" spans="1:49" x14ac:dyDescent="0.4">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row>
    <row r="84" spans="1:49" x14ac:dyDescent="0.4">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row>
    <row r="85" spans="1:49" x14ac:dyDescent="0.4">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row>
    <row r="86" spans="1:49" x14ac:dyDescent="0.4">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row>
    <row r="87" spans="1:49" x14ac:dyDescent="0.4">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row>
    <row r="88" spans="1:49" x14ac:dyDescent="0.4">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row>
    <row r="89" spans="1:49" x14ac:dyDescent="0.4">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row>
    <row r="90" spans="1:49" x14ac:dyDescent="0.4">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row>
    <row r="91" spans="1:49" x14ac:dyDescent="0.4">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row>
    <row r="92" spans="1:49" x14ac:dyDescent="0.4">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row>
    <row r="93" spans="1:49" x14ac:dyDescent="0.4">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row>
    <row r="94" spans="1:49" x14ac:dyDescent="0.4">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row>
    <row r="95" spans="1:49" x14ac:dyDescent="0.4">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row>
    <row r="96" spans="1:49" x14ac:dyDescent="0.4">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row>
    <row r="97" spans="1:49" x14ac:dyDescent="0.4">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row>
    <row r="98" spans="1:49" x14ac:dyDescent="0.4">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row>
    <row r="99" spans="1:49" x14ac:dyDescent="0.4">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row>
    <row r="100" spans="1:49" x14ac:dyDescent="0.4">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row>
    <row r="101" spans="1:49" x14ac:dyDescent="0.4">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row>
    <row r="102" spans="1:49" x14ac:dyDescent="0.4">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row>
    <row r="103" spans="1:49" x14ac:dyDescent="0.4">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row>
    <row r="104" spans="1:49" x14ac:dyDescent="0.4">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row>
    <row r="105" spans="1:49" x14ac:dyDescent="0.4">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row>
    <row r="106" spans="1:49" x14ac:dyDescent="0.4">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row>
    <row r="107" spans="1:49" x14ac:dyDescent="0.4">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row>
    <row r="108" spans="1:49" x14ac:dyDescent="0.4">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row>
    <row r="109" spans="1:49" x14ac:dyDescent="0.4">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row>
    <row r="110" spans="1:49" x14ac:dyDescent="0.4">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row>
    <row r="111" spans="1:49" x14ac:dyDescent="0.4">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row>
    <row r="112" spans="1:49" x14ac:dyDescent="0.4">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row>
    <row r="113" spans="1:49" x14ac:dyDescent="0.4">
      <c r="A113" s="147"/>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row>
    <row r="114" spans="1:49" x14ac:dyDescent="0.4">
      <c r="A114" s="147"/>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row>
    <row r="115" spans="1:49" x14ac:dyDescent="0.4">
      <c r="A115" s="147"/>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row>
    <row r="116" spans="1:49" x14ac:dyDescent="0.4">
      <c r="A116" s="147"/>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row>
    <row r="117" spans="1:49" x14ac:dyDescent="0.4">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row>
    <row r="118" spans="1:49" x14ac:dyDescent="0.4">
      <c r="A118" s="147"/>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row>
    <row r="119" spans="1:49" x14ac:dyDescent="0.4">
      <c r="A119" s="147"/>
      <c r="B119" s="147"/>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row>
    <row r="120" spans="1:49" x14ac:dyDescent="0.4">
      <c r="A120" s="147"/>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row>
    <row r="121" spans="1:49" x14ac:dyDescent="0.4">
      <c r="A121" s="147"/>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row>
    <row r="122" spans="1:49" x14ac:dyDescent="0.4">
      <c r="A122" s="147"/>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row>
    <row r="123" spans="1:49" x14ac:dyDescent="0.4">
      <c r="A123" s="147"/>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row>
    <row r="124" spans="1:49" x14ac:dyDescent="0.4">
      <c r="A124" s="147"/>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row>
    <row r="125" spans="1:49" x14ac:dyDescent="0.4">
      <c r="A125" s="147"/>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row>
    <row r="126" spans="1:49" x14ac:dyDescent="0.4">
      <c r="A126" s="147"/>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row>
    <row r="127" spans="1:49" x14ac:dyDescent="0.4">
      <c r="A127" s="147"/>
      <c r="B127" s="147"/>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row>
    <row r="128" spans="1:49" x14ac:dyDescent="0.4">
      <c r="A128" s="147"/>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row>
    <row r="129" spans="1:49" x14ac:dyDescent="0.4">
      <c r="A129" s="147"/>
      <c r="B129" s="147"/>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row>
    <row r="130" spans="1:49" x14ac:dyDescent="0.4">
      <c r="A130" s="147"/>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row>
    <row r="131" spans="1:49" x14ac:dyDescent="0.4">
      <c r="A131" s="147"/>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row>
    <row r="132" spans="1:49" x14ac:dyDescent="0.4">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row>
    <row r="133" spans="1:49" x14ac:dyDescent="0.4">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row>
    <row r="134" spans="1:49" x14ac:dyDescent="0.4">
      <c r="A134" s="147"/>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row>
    <row r="135" spans="1:49" x14ac:dyDescent="0.4">
      <c r="A135" s="147"/>
      <c r="B135" s="147"/>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row>
    <row r="136" spans="1:49" x14ac:dyDescent="0.4">
      <c r="A136" s="147"/>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row>
    <row r="137" spans="1:49" x14ac:dyDescent="0.4">
      <c r="A137" s="147"/>
      <c r="B137" s="147"/>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47"/>
      <c r="AV137" s="147"/>
      <c r="AW137" s="147"/>
    </row>
    <row r="138" spans="1:49" x14ac:dyDescent="0.4">
      <c r="A138" s="147"/>
      <c r="B138" s="147"/>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row>
    <row r="139" spans="1:49" x14ac:dyDescent="0.4">
      <c r="A139" s="147"/>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c r="AT139" s="147"/>
      <c r="AU139" s="147"/>
      <c r="AV139" s="147"/>
      <c r="AW139" s="147"/>
    </row>
    <row r="140" spans="1:49" x14ac:dyDescent="0.4">
      <c r="A140" s="147"/>
      <c r="B140" s="147"/>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row>
    <row r="141" spans="1:49" x14ac:dyDescent="0.4">
      <c r="A141" s="147"/>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row>
    <row r="142" spans="1:49" x14ac:dyDescent="0.4">
      <c r="A142" s="147"/>
      <c r="B142" s="147"/>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row>
    <row r="143" spans="1:49" x14ac:dyDescent="0.4">
      <c r="A143" s="147"/>
      <c r="B143" s="147"/>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row>
    <row r="144" spans="1:49" x14ac:dyDescent="0.4">
      <c r="A144" s="147"/>
      <c r="B144" s="147"/>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row>
    <row r="145" spans="1:49" x14ac:dyDescent="0.4">
      <c r="A145" s="147"/>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row>
    <row r="146" spans="1:49" x14ac:dyDescent="0.4">
      <c r="A146" s="147"/>
      <c r="B146" s="147"/>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row>
    <row r="147" spans="1:49" x14ac:dyDescent="0.4">
      <c r="A147" s="147"/>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row>
    <row r="148" spans="1:49" x14ac:dyDescent="0.4">
      <c r="A148" s="147"/>
      <c r="B148" s="147"/>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row>
    <row r="149" spans="1:49" x14ac:dyDescent="0.4">
      <c r="A149" s="147"/>
      <c r="B149" s="147"/>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row>
    <row r="150" spans="1:49" x14ac:dyDescent="0.4">
      <c r="A150" s="147"/>
      <c r="B150" s="147"/>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row>
    <row r="151" spans="1:49" x14ac:dyDescent="0.4">
      <c r="A151" s="147"/>
      <c r="B151" s="147"/>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row>
    <row r="152" spans="1:49" x14ac:dyDescent="0.4">
      <c r="A152" s="147"/>
      <c r="B152" s="147"/>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row>
    <row r="153" spans="1:49" x14ac:dyDescent="0.4">
      <c r="A153" s="147"/>
      <c r="B153" s="147"/>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row>
    <row r="154" spans="1:49" x14ac:dyDescent="0.4">
      <c r="A154" s="147"/>
      <c r="B154" s="147"/>
      <c r="C154" s="147"/>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row>
    <row r="155" spans="1:49" x14ac:dyDescent="0.4">
      <c r="A155" s="147"/>
      <c r="B155" s="147"/>
      <c r="C155" s="147"/>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row>
    <row r="156" spans="1:49" x14ac:dyDescent="0.4">
      <c r="A156" s="147"/>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row>
  </sheetData>
  <phoneticPr fontId="4"/>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F715-F8DA-4A56-87CB-B94754A59D81}">
  <sheetPr>
    <tabColor theme="5"/>
  </sheetPr>
  <dimension ref="A1:AG29"/>
  <sheetViews>
    <sheetView showGridLines="0" showRowColHeaders="0" zoomScaleNormal="100" workbookViewId="0">
      <selection activeCell="W15" sqref="W15"/>
    </sheetView>
  </sheetViews>
  <sheetFormatPr defaultColWidth="9" defaultRowHeight="18.75" customHeight="1" x14ac:dyDescent="0.4"/>
  <cols>
    <col min="1" max="15" width="3.125" customWidth="1"/>
    <col min="16" max="16" width="4.5" customWidth="1"/>
    <col min="17" max="28" width="3.125" customWidth="1"/>
    <col min="29" max="32" width="5.625" style="3" customWidth="1"/>
    <col min="33" max="50" width="9" style="3" customWidth="1"/>
    <col min="51" max="16384" width="9" style="3"/>
  </cols>
  <sheetData>
    <row r="1" spans="1:33" ht="18.75" customHeight="1" x14ac:dyDescent="0.4">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8"/>
      <c r="AD1" s="148"/>
      <c r="AE1" s="148"/>
      <c r="AF1" s="148"/>
      <c r="AG1" s="148"/>
    </row>
    <row r="2" spans="1:33" x14ac:dyDescent="0.4">
      <c r="A2" s="149"/>
      <c r="B2" s="149"/>
      <c r="C2" s="149"/>
      <c r="D2" s="149"/>
      <c r="E2" s="149"/>
      <c r="F2" s="149"/>
      <c r="G2" s="149"/>
      <c r="H2" s="149"/>
      <c r="I2" s="149"/>
      <c r="J2" s="149"/>
      <c r="K2" s="149"/>
      <c r="L2" s="149"/>
      <c r="M2" s="149"/>
      <c r="N2" s="149"/>
      <c r="O2" s="149"/>
      <c r="P2" s="149"/>
      <c r="Q2" s="149"/>
      <c r="R2" s="149"/>
      <c r="S2" s="149"/>
      <c r="T2" s="149"/>
      <c r="U2" s="149"/>
      <c r="V2" s="149"/>
      <c r="W2" s="149"/>
      <c r="X2" s="149"/>
      <c r="Y2" s="150"/>
      <c r="Z2" s="150"/>
      <c r="AA2" s="150"/>
      <c r="AB2" s="150"/>
      <c r="AC2" s="148"/>
      <c r="AD2" s="148"/>
      <c r="AE2" s="148"/>
      <c r="AF2" s="148"/>
      <c r="AG2" s="148"/>
    </row>
    <row r="3" spans="1:33" x14ac:dyDescent="0.4">
      <c r="A3" s="149"/>
      <c r="B3" s="149"/>
      <c r="C3" s="149"/>
      <c r="D3" s="149"/>
      <c r="E3" s="149"/>
      <c r="F3" s="149"/>
      <c r="G3" s="149"/>
      <c r="H3" s="149"/>
      <c r="I3" s="149"/>
      <c r="J3" s="149"/>
      <c r="K3" s="149"/>
      <c r="L3" s="149"/>
      <c r="M3" s="149"/>
      <c r="N3" s="149"/>
      <c r="O3" s="149"/>
      <c r="P3" s="149"/>
      <c r="Q3" s="149"/>
      <c r="R3" s="149"/>
      <c r="S3" s="149"/>
      <c r="T3" s="149"/>
      <c r="U3" s="149"/>
      <c r="V3" s="149"/>
      <c r="W3" s="149"/>
      <c r="X3" s="149"/>
      <c r="Y3" s="150"/>
      <c r="Z3" s="150"/>
      <c r="AA3" s="150"/>
      <c r="AB3" s="150"/>
      <c r="AC3" s="148"/>
      <c r="AD3" s="148"/>
      <c r="AE3" s="148"/>
      <c r="AF3" s="148"/>
      <c r="AG3" s="148"/>
    </row>
    <row r="4" spans="1:33" ht="19.5" x14ac:dyDescent="0.4">
      <c r="A4" s="149"/>
      <c r="B4" s="149"/>
      <c r="C4" s="149"/>
      <c r="D4" s="151"/>
      <c r="E4" s="151"/>
      <c r="F4" s="151"/>
      <c r="G4" s="151"/>
      <c r="H4" s="151"/>
      <c r="I4" s="151"/>
      <c r="J4" s="151"/>
      <c r="K4" s="151"/>
      <c r="L4" s="151"/>
      <c r="M4" s="151"/>
      <c r="N4" s="151"/>
      <c r="O4" s="151"/>
      <c r="P4" s="151"/>
      <c r="Q4" s="151"/>
      <c r="R4" s="151"/>
      <c r="S4" s="151"/>
      <c r="T4" s="151"/>
      <c r="U4" s="151"/>
      <c r="V4" s="151"/>
      <c r="W4" s="151"/>
      <c r="X4" s="149"/>
      <c r="Y4" s="150"/>
      <c r="Z4" s="150"/>
      <c r="AA4" s="150"/>
      <c r="AB4" s="150"/>
      <c r="AC4" s="148"/>
      <c r="AD4" s="148"/>
      <c r="AE4" s="148"/>
      <c r="AF4" s="148"/>
      <c r="AG4" s="148"/>
    </row>
    <row r="5" spans="1:33" ht="19.5" x14ac:dyDescent="0.4">
      <c r="A5" s="149"/>
      <c r="B5" s="149"/>
      <c r="C5" s="149"/>
      <c r="D5" s="151"/>
      <c r="E5" s="151"/>
      <c r="F5" s="151"/>
      <c r="G5" s="151"/>
      <c r="H5" s="151"/>
      <c r="I5" s="151"/>
      <c r="J5" s="151"/>
      <c r="K5" s="151"/>
      <c r="L5" s="151"/>
      <c r="M5" s="151"/>
      <c r="N5" s="151"/>
      <c r="O5" s="151"/>
      <c r="P5" s="151"/>
      <c r="Q5" s="151"/>
      <c r="R5" s="151"/>
      <c r="S5" s="151"/>
      <c r="T5" s="151"/>
      <c r="U5" s="151"/>
      <c r="V5" s="151"/>
      <c r="W5" s="151"/>
      <c r="X5" s="149"/>
      <c r="Y5" s="150"/>
      <c r="Z5" s="150"/>
      <c r="AA5" s="150"/>
      <c r="AB5" s="150"/>
      <c r="AC5" s="148"/>
      <c r="AD5" s="148"/>
      <c r="AE5" s="148"/>
      <c r="AF5" s="148"/>
      <c r="AG5" s="148"/>
    </row>
    <row r="6" spans="1:33" ht="25.5" x14ac:dyDescent="0.4">
      <c r="A6" s="149"/>
      <c r="B6" s="149"/>
      <c r="C6" s="149" t="s">
        <v>12</v>
      </c>
      <c r="D6" s="149"/>
      <c r="E6" s="152"/>
      <c r="F6" s="153"/>
      <c r="G6" s="154" t="s">
        <v>13</v>
      </c>
      <c r="H6" s="149"/>
      <c r="I6" s="149"/>
      <c r="J6" s="149"/>
      <c r="K6" s="149"/>
      <c r="L6" s="149"/>
      <c r="M6" s="149"/>
      <c r="N6" s="149"/>
      <c r="O6" s="149"/>
      <c r="P6" s="149"/>
      <c r="Q6" s="149"/>
      <c r="R6" s="149"/>
      <c r="S6" s="149"/>
      <c r="T6" s="149"/>
      <c r="U6" s="149"/>
      <c r="V6" s="149"/>
      <c r="W6" s="149"/>
      <c r="X6" s="155"/>
      <c r="Y6" s="155"/>
      <c r="Z6" s="150"/>
      <c r="AA6" s="150"/>
      <c r="AB6" s="150"/>
      <c r="AC6" s="156"/>
      <c r="AD6" s="156"/>
      <c r="AE6" s="156"/>
      <c r="AF6" s="156"/>
      <c r="AG6" s="148"/>
    </row>
    <row r="7" spans="1:33" s="140" customFormat="1" x14ac:dyDescent="0.4">
      <c r="A7" s="149"/>
      <c r="B7" s="149"/>
      <c r="C7" s="147"/>
      <c r="D7" s="147"/>
      <c r="E7" s="147" t="s">
        <v>361</v>
      </c>
      <c r="F7" s="147"/>
      <c r="G7" s="147"/>
      <c r="H7" s="147"/>
      <c r="I7" s="147"/>
      <c r="J7" s="147"/>
      <c r="K7" s="147"/>
      <c r="L7" s="147"/>
      <c r="M7" s="147"/>
      <c r="N7" s="147"/>
      <c r="O7" s="147"/>
      <c r="P7" s="147"/>
      <c r="Q7" s="147"/>
      <c r="R7" s="147"/>
      <c r="S7" s="147"/>
      <c r="T7" s="147"/>
      <c r="U7" s="147"/>
      <c r="V7" s="147"/>
      <c r="W7" s="147"/>
      <c r="X7" s="147"/>
      <c r="Y7" s="147"/>
      <c r="Z7" s="155"/>
      <c r="AA7" s="155"/>
      <c r="AB7" s="150"/>
      <c r="AC7" s="156"/>
      <c r="AD7" s="156"/>
      <c r="AE7" s="156"/>
      <c r="AF7" s="156"/>
      <c r="AG7" s="156"/>
    </row>
    <row r="8" spans="1:33" s="140" customFormat="1" x14ac:dyDescent="0.4">
      <c r="A8" s="149"/>
      <c r="B8" s="149"/>
      <c r="C8" s="147"/>
      <c r="D8" s="147"/>
      <c r="E8" s="147" t="s">
        <v>362</v>
      </c>
      <c r="F8" s="147"/>
      <c r="G8" s="147"/>
      <c r="H8" s="147"/>
      <c r="I8" s="147"/>
      <c r="J8" s="147"/>
      <c r="K8" s="147"/>
      <c r="L8" s="147"/>
      <c r="M8" s="147"/>
      <c r="N8" s="147"/>
      <c r="O8" s="147"/>
      <c r="P8" s="147"/>
      <c r="Q8" s="147"/>
      <c r="R8" s="147"/>
      <c r="S8" s="147"/>
      <c r="T8" s="147"/>
      <c r="U8" s="147"/>
      <c r="V8" s="147"/>
      <c r="W8" s="147"/>
      <c r="X8" s="147"/>
      <c r="Y8" s="147"/>
      <c r="Z8" s="155"/>
      <c r="AA8" s="155"/>
      <c r="AB8" s="150"/>
      <c r="AC8" s="156"/>
      <c r="AD8" s="156"/>
      <c r="AE8" s="156"/>
      <c r="AF8" s="156"/>
      <c r="AG8" s="156"/>
    </row>
    <row r="9" spans="1:33" s="140" customFormat="1" x14ac:dyDescent="0.4">
      <c r="A9" s="149"/>
      <c r="B9" s="149"/>
      <c r="C9" s="147"/>
      <c r="D9" s="147"/>
      <c r="E9" s="147"/>
      <c r="F9" s="147"/>
      <c r="G9" s="147"/>
      <c r="H9" s="147"/>
      <c r="I9" s="147"/>
      <c r="J9" s="147"/>
      <c r="K9" s="147"/>
      <c r="L9" s="147"/>
      <c r="M9" s="147"/>
      <c r="N9" s="147"/>
      <c r="O9" s="147"/>
      <c r="P9" s="147"/>
      <c r="Q9" s="147"/>
      <c r="R9" s="147"/>
      <c r="S9" s="147"/>
      <c r="T9" s="147"/>
      <c r="U9" s="147"/>
      <c r="V9" s="147"/>
      <c r="W9" s="147"/>
      <c r="X9" s="147"/>
      <c r="Y9" s="147"/>
      <c r="Z9" s="155"/>
      <c r="AA9" s="155"/>
      <c r="AB9" s="150"/>
      <c r="AC9" s="156"/>
      <c r="AD9" s="156"/>
      <c r="AE9" s="156"/>
      <c r="AF9" s="156"/>
      <c r="AG9" s="156"/>
    </row>
    <row r="10" spans="1:33" s="140" customFormat="1" ht="25.5" x14ac:dyDescent="0.4">
      <c r="A10" s="149"/>
      <c r="B10" s="149"/>
      <c r="C10" s="149"/>
      <c r="D10" s="148"/>
      <c r="E10" s="154" t="s">
        <v>14</v>
      </c>
      <c r="F10" s="149"/>
      <c r="G10" s="149"/>
      <c r="H10" s="149"/>
      <c r="I10" s="149"/>
      <c r="J10" s="149"/>
      <c r="K10" s="149"/>
      <c r="L10" s="149"/>
      <c r="M10" s="149"/>
      <c r="N10" s="149"/>
      <c r="O10" s="149"/>
      <c r="P10" s="149"/>
      <c r="Q10" s="149"/>
      <c r="R10" s="149"/>
      <c r="S10" s="149"/>
      <c r="T10" s="149"/>
      <c r="U10" s="149"/>
      <c r="V10" s="149"/>
      <c r="W10" s="155"/>
      <c r="X10" s="155"/>
      <c r="Y10" s="155"/>
      <c r="Z10" s="155"/>
      <c r="AA10" s="155"/>
      <c r="AB10" s="150"/>
      <c r="AC10" s="148"/>
      <c r="AD10" s="148"/>
      <c r="AE10" s="148"/>
      <c r="AF10" s="148"/>
      <c r="AG10" s="156"/>
    </row>
    <row r="11" spans="1:33" ht="27.6" customHeight="1" x14ac:dyDescent="0.4">
      <c r="A11" s="149"/>
      <c r="B11" s="149"/>
      <c r="C11" s="149"/>
      <c r="D11" s="149"/>
      <c r="E11" s="157" t="s">
        <v>15</v>
      </c>
      <c r="F11" s="158" t="s">
        <v>17</v>
      </c>
      <c r="G11" s="158"/>
      <c r="H11" s="158"/>
      <c r="I11" s="158"/>
      <c r="J11" s="158"/>
      <c r="K11" s="158"/>
      <c r="L11" s="158"/>
      <c r="M11" s="158"/>
      <c r="N11" s="158"/>
      <c r="O11" s="158"/>
      <c r="P11" s="159"/>
      <c r="Q11" s="223" t="s">
        <v>356</v>
      </c>
      <c r="R11" s="224"/>
      <c r="S11" s="224"/>
      <c r="T11" s="224"/>
      <c r="U11" s="224"/>
      <c r="V11" s="225"/>
      <c r="W11" s="155" t="s">
        <v>18</v>
      </c>
      <c r="X11" s="155"/>
      <c r="Y11" s="155"/>
      <c r="Z11" s="155"/>
      <c r="AA11" s="155"/>
      <c r="AB11" s="150"/>
      <c r="AC11" s="148"/>
      <c r="AD11" s="148"/>
      <c r="AE11" s="148"/>
      <c r="AF11" s="148"/>
      <c r="AG11" s="148"/>
    </row>
    <row r="12" spans="1:33" ht="27.6" customHeight="1" x14ac:dyDescent="0.4">
      <c r="A12" s="149"/>
      <c r="B12" s="155"/>
      <c r="C12" s="155"/>
      <c r="D12" s="155"/>
      <c r="E12" s="160" t="s">
        <v>19</v>
      </c>
      <c r="F12" s="161" t="s">
        <v>21</v>
      </c>
      <c r="G12" s="161"/>
      <c r="H12" s="161"/>
      <c r="I12" s="161"/>
      <c r="J12" s="161"/>
      <c r="K12" s="161"/>
      <c r="L12" s="161"/>
      <c r="M12" s="161"/>
      <c r="N12" s="162"/>
      <c r="O12" s="162"/>
      <c r="P12" s="163"/>
      <c r="Q12" s="226"/>
      <c r="R12" s="227"/>
      <c r="S12" s="227"/>
      <c r="T12" s="228"/>
      <c r="U12" s="229" t="str">
        <f>IF(Q11=[1]リスト!A2,[1]リスト!I2,IF(Q11=[1]リスト!A6,[1]リスト!I6,[1]リスト!I3))</f>
        <v>kVA</v>
      </c>
      <c r="V12" s="230"/>
      <c r="W12" s="155"/>
      <c r="X12" s="155"/>
      <c r="Y12" s="155"/>
      <c r="Z12" s="155"/>
      <c r="AA12" s="155"/>
      <c r="AB12" s="150"/>
      <c r="AC12" s="148"/>
      <c r="AD12" s="148"/>
      <c r="AE12" s="148"/>
      <c r="AF12" s="148"/>
      <c r="AG12" s="148"/>
    </row>
    <row r="13" spans="1:33" ht="27.6" customHeight="1" x14ac:dyDescent="0.4">
      <c r="A13" s="149"/>
      <c r="B13" s="155"/>
      <c r="C13" s="155"/>
      <c r="D13" s="155"/>
      <c r="E13" s="164" t="s">
        <v>22</v>
      </c>
      <c r="F13" s="165" t="s">
        <v>23</v>
      </c>
      <c r="G13" s="155"/>
      <c r="H13" s="155"/>
      <c r="I13" s="155"/>
      <c r="J13" s="155"/>
      <c r="K13" s="155"/>
      <c r="L13" s="155"/>
      <c r="M13" s="155"/>
      <c r="N13" s="149"/>
      <c r="O13" s="149"/>
      <c r="P13" s="166"/>
      <c r="Q13" s="231"/>
      <c r="R13" s="232"/>
      <c r="S13" s="232"/>
      <c r="T13" s="233"/>
      <c r="U13" s="203" t="s">
        <v>24</v>
      </c>
      <c r="V13" s="204"/>
      <c r="W13" s="155"/>
      <c r="X13" s="155"/>
      <c r="Y13" s="155"/>
      <c r="Z13" s="155"/>
      <c r="AA13" s="155"/>
      <c r="AB13" s="150"/>
      <c r="AC13" s="148"/>
      <c r="AD13" s="148"/>
      <c r="AE13" s="148"/>
      <c r="AF13" s="148"/>
      <c r="AG13" s="148"/>
    </row>
    <row r="14" spans="1:33" ht="25.5" customHeight="1" x14ac:dyDescent="0.4">
      <c r="A14" s="149"/>
      <c r="B14" s="155"/>
      <c r="C14" s="155"/>
      <c r="D14" s="155"/>
      <c r="E14" s="195" t="s">
        <v>25</v>
      </c>
      <c r="F14" s="198" t="s">
        <v>26</v>
      </c>
      <c r="G14" s="199" t="s">
        <v>27</v>
      </c>
      <c r="H14" s="199"/>
      <c r="I14" s="199"/>
      <c r="J14" s="199"/>
      <c r="K14" s="199"/>
      <c r="L14" s="199"/>
      <c r="M14" s="199"/>
      <c r="N14" s="199"/>
      <c r="O14" s="199"/>
      <c r="P14" s="199"/>
      <c r="Q14" s="200"/>
      <c r="R14" s="201"/>
      <c r="S14" s="201"/>
      <c r="T14" s="202"/>
      <c r="U14" s="203" t="s">
        <v>28</v>
      </c>
      <c r="V14" s="204"/>
      <c r="W14" s="167"/>
      <c r="X14" s="155"/>
      <c r="Y14" s="155"/>
      <c r="Z14" s="155"/>
      <c r="AA14" s="155"/>
      <c r="AB14" s="150"/>
      <c r="AC14" s="148"/>
      <c r="AD14" s="148"/>
      <c r="AE14" s="148"/>
      <c r="AF14" s="148"/>
      <c r="AG14" s="148"/>
    </row>
    <row r="15" spans="1:33" ht="33" customHeight="1" x14ac:dyDescent="0.4">
      <c r="A15" s="149"/>
      <c r="B15" s="155"/>
      <c r="C15" s="155"/>
      <c r="D15" s="155"/>
      <c r="E15" s="196"/>
      <c r="F15" s="198"/>
      <c r="G15" s="205" t="s">
        <v>29</v>
      </c>
      <c r="H15" s="207" t="s">
        <v>30</v>
      </c>
      <c r="I15" s="208"/>
      <c r="J15" s="208"/>
      <c r="K15" s="208"/>
      <c r="L15" s="208"/>
      <c r="M15" s="208"/>
      <c r="N15" s="208"/>
      <c r="O15" s="208"/>
      <c r="P15" s="209"/>
      <c r="Q15" s="210"/>
      <c r="R15" s="211"/>
      <c r="S15" s="211"/>
      <c r="T15" s="212"/>
      <c r="U15" s="213" t="s">
        <v>31</v>
      </c>
      <c r="V15" s="214"/>
      <c r="W15" s="167"/>
      <c r="X15" s="155"/>
      <c r="Y15" s="155"/>
      <c r="Z15" s="155"/>
      <c r="AA15" s="155"/>
      <c r="AB15" s="150"/>
      <c r="AC15" s="148"/>
      <c r="AD15" s="148"/>
      <c r="AE15" s="148"/>
      <c r="AF15" s="148"/>
      <c r="AG15" s="148"/>
    </row>
    <row r="16" spans="1:33" ht="33" customHeight="1" x14ac:dyDescent="0.4">
      <c r="A16" s="149"/>
      <c r="B16" s="155"/>
      <c r="C16" s="155"/>
      <c r="D16" s="155"/>
      <c r="E16" s="196"/>
      <c r="F16" s="198"/>
      <c r="G16" s="206"/>
      <c r="H16" s="215" t="s">
        <v>32</v>
      </c>
      <c r="I16" s="216"/>
      <c r="J16" s="216"/>
      <c r="K16" s="216"/>
      <c r="L16" s="216"/>
      <c r="M16" s="216"/>
      <c r="N16" s="216"/>
      <c r="O16" s="216"/>
      <c r="P16" s="217"/>
      <c r="Q16" s="218"/>
      <c r="R16" s="219"/>
      <c r="S16" s="219"/>
      <c r="T16" s="220"/>
      <c r="U16" s="221" t="s">
        <v>31</v>
      </c>
      <c r="V16" s="222"/>
      <c r="W16" s="155"/>
      <c r="X16" s="155"/>
      <c r="Y16" s="155"/>
      <c r="Z16" s="155"/>
      <c r="AA16" s="155"/>
      <c r="AB16" s="150"/>
      <c r="AC16" s="148"/>
      <c r="AD16" s="148"/>
      <c r="AE16" s="148"/>
      <c r="AF16" s="148"/>
      <c r="AG16" s="148"/>
    </row>
    <row r="17" spans="1:33" ht="33" customHeight="1" x14ac:dyDescent="0.4">
      <c r="A17" s="149"/>
      <c r="B17" s="155"/>
      <c r="C17" s="155"/>
      <c r="D17" s="155"/>
      <c r="E17" s="196"/>
      <c r="F17" s="198"/>
      <c r="G17" s="206"/>
      <c r="H17" s="215" t="s">
        <v>33</v>
      </c>
      <c r="I17" s="216"/>
      <c r="J17" s="216"/>
      <c r="K17" s="216"/>
      <c r="L17" s="216"/>
      <c r="M17" s="216"/>
      <c r="N17" s="216"/>
      <c r="O17" s="216"/>
      <c r="P17" s="217"/>
      <c r="Q17" s="218"/>
      <c r="R17" s="219"/>
      <c r="S17" s="219"/>
      <c r="T17" s="220"/>
      <c r="U17" s="221" t="s">
        <v>31</v>
      </c>
      <c r="V17" s="222"/>
      <c r="W17" s="155"/>
      <c r="X17" s="155"/>
      <c r="Y17" s="155"/>
      <c r="Z17" s="155"/>
      <c r="AA17" s="155"/>
      <c r="AB17" s="150"/>
      <c r="AC17" s="148"/>
      <c r="AD17" s="148"/>
      <c r="AE17" s="148"/>
      <c r="AF17" s="148"/>
      <c r="AG17" s="148"/>
    </row>
    <row r="18" spans="1:33" ht="33" customHeight="1" x14ac:dyDescent="0.4">
      <c r="A18" s="149"/>
      <c r="B18" s="155"/>
      <c r="C18" s="155"/>
      <c r="D18" s="155"/>
      <c r="E18" s="196"/>
      <c r="F18" s="198"/>
      <c r="G18" s="206"/>
      <c r="H18" s="215" t="s">
        <v>34</v>
      </c>
      <c r="I18" s="216"/>
      <c r="J18" s="216"/>
      <c r="K18" s="216"/>
      <c r="L18" s="216"/>
      <c r="M18" s="216"/>
      <c r="N18" s="216"/>
      <c r="O18" s="216"/>
      <c r="P18" s="217"/>
      <c r="Q18" s="218"/>
      <c r="R18" s="219"/>
      <c r="S18" s="219"/>
      <c r="T18" s="220"/>
      <c r="U18" s="221" t="s">
        <v>31</v>
      </c>
      <c r="V18" s="222"/>
      <c r="W18" s="155"/>
      <c r="X18" s="155"/>
      <c r="Y18" s="155"/>
      <c r="Z18" s="155"/>
      <c r="AA18" s="155"/>
      <c r="AB18" s="150"/>
      <c r="AC18" s="148"/>
      <c r="AD18" s="148"/>
      <c r="AE18" s="148"/>
      <c r="AF18" s="148"/>
      <c r="AG18" s="148"/>
    </row>
    <row r="19" spans="1:33" ht="33" customHeight="1" x14ac:dyDescent="0.4">
      <c r="A19" s="149"/>
      <c r="B19" s="155"/>
      <c r="C19" s="155"/>
      <c r="D19" s="155"/>
      <c r="E19" s="196"/>
      <c r="F19" s="198"/>
      <c r="G19" s="206"/>
      <c r="H19" s="215" t="s">
        <v>35</v>
      </c>
      <c r="I19" s="216"/>
      <c r="J19" s="216"/>
      <c r="K19" s="216"/>
      <c r="L19" s="216"/>
      <c r="M19" s="216"/>
      <c r="N19" s="216"/>
      <c r="O19" s="216"/>
      <c r="P19" s="217"/>
      <c r="Q19" s="218"/>
      <c r="R19" s="219"/>
      <c r="S19" s="219"/>
      <c r="T19" s="220"/>
      <c r="U19" s="221" t="s">
        <v>31</v>
      </c>
      <c r="V19" s="222"/>
      <c r="W19" s="155"/>
      <c r="X19" s="155"/>
      <c r="Y19" s="155"/>
      <c r="Z19" s="155"/>
      <c r="AA19" s="155"/>
      <c r="AB19" s="150"/>
      <c r="AC19" s="148"/>
      <c r="AD19" s="148"/>
      <c r="AE19" s="148"/>
      <c r="AF19" s="148"/>
      <c r="AG19" s="148"/>
    </row>
    <row r="20" spans="1:33" ht="33" customHeight="1" x14ac:dyDescent="0.4">
      <c r="A20" s="149"/>
      <c r="B20" s="155"/>
      <c r="C20" s="155"/>
      <c r="D20" s="155"/>
      <c r="E20" s="196"/>
      <c r="F20" s="198"/>
      <c r="G20" s="206"/>
      <c r="H20" s="234" t="s">
        <v>36</v>
      </c>
      <c r="I20" s="235"/>
      <c r="J20" s="235"/>
      <c r="K20" s="235"/>
      <c r="L20" s="235"/>
      <c r="M20" s="235"/>
      <c r="N20" s="235"/>
      <c r="O20" s="235"/>
      <c r="P20" s="236"/>
      <c r="Q20" s="237"/>
      <c r="R20" s="238"/>
      <c r="S20" s="238"/>
      <c r="T20" s="239"/>
      <c r="U20" s="240" t="s">
        <v>31</v>
      </c>
      <c r="V20" s="241"/>
      <c r="W20" s="155"/>
      <c r="X20" s="155"/>
      <c r="Y20" s="155"/>
      <c r="Z20" s="155"/>
      <c r="AA20" s="155"/>
      <c r="AB20" s="150"/>
      <c r="AC20" s="148"/>
      <c r="AD20" s="148"/>
      <c r="AE20" s="148"/>
      <c r="AF20" s="148"/>
      <c r="AG20" s="148"/>
    </row>
    <row r="21" spans="1:33" ht="33" customHeight="1" x14ac:dyDescent="0.4">
      <c r="A21" s="149"/>
      <c r="B21" s="155"/>
      <c r="C21" s="155"/>
      <c r="D21" s="155"/>
      <c r="E21" s="196"/>
      <c r="F21" s="198"/>
      <c r="G21" s="198" t="s">
        <v>37</v>
      </c>
      <c r="H21" s="207" t="s">
        <v>38</v>
      </c>
      <c r="I21" s="208"/>
      <c r="J21" s="208"/>
      <c r="K21" s="208"/>
      <c r="L21" s="208"/>
      <c r="M21" s="208"/>
      <c r="N21" s="208"/>
      <c r="O21" s="208"/>
      <c r="P21" s="209"/>
      <c r="Q21" s="242"/>
      <c r="R21" s="243"/>
      <c r="S21" s="243"/>
      <c r="T21" s="244"/>
      <c r="U21" s="213" t="s">
        <v>39</v>
      </c>
      <c r="V21" s="214"/>
      <c r="W21" s="155"/>
      <c r="X21" s="155"/>
      <c r="Y21" s="155"/>
      <c r="Z21" s="155"/>
      <c r="AA21" s="155"/>
      <c r="AB21" s="150"/>
      <c r="AC21" s="148"/>
      <c r="AD21" s="148"/>
      <c r="AE21" s="148"/>
      <c r="AF21" s="148"/>
      <c r="AG21" s="148"/>
    </row>
    <row r="22" spans="1:33" ht="33" customHeight="1" x14ac:dyDescent="0.4">
      <c r="A22" s="149"/>
      <c r="B22" s="155"/>
      <c r="C22" s="155"/>
      <c r="D22" s="155"/>
      <c r="E22" s="196"/>
      <c r="F22" s="198"/>
      <c r="G22" s="198"/>
      <c r="H22" s="215" t="s">
        <v>40</v>
      </c>
      <c r="I22" s="216"/>
      <c r="J22" s="216"/>
      <c r="K22" s="216"/>
      <c r="L22" s="216"/>
      <c r="M22" s="216"/>
      <c r="N22" s="216"/>
      <c r="O22" s="216"/>
      <c r="P22" s="217"/>
      <c r="Q22" s="218"/>
      <c r="R22" s="219"/>
      <c r="S22" s="219"/>
      <c r="T22" s="220"/>
      <c r="U22" s="221" t="s">
        <v>39</v>
      </c>
      <c r="V22" s="222"/>
      <c r="W22" s="155"/>
      <c r="X22" s="155"/>
      <c r="Y22" s="155"/>
      <c r="Z22" s="155"/>
      <c r="AA22" s="155"/>
      <c r="AB22" s="150"/>
      <c r="AC22" s="148"/>
      <c r="AD22" s="148"/>
      <c r="AE22" s="148"/>
      <c r="AF22" s="148"/>
      <c r="AG22" s="148"/>
    </row>
    <row r="23" spans="1:33" ht="33" customHeight="1" x14ac:dyDescent="0.4">
      <c r="A23" s="149"/>
      <c r="B23" s="155"/>
      <c r="C23" s="155"/>
      <c r="D23" s="155"/>
      <c r="E23" s="197"/>
      <c r="F23" s="198"/>
      <c r="G23" s="198"/>
      <c r="H23" s="234" t="s">
        <v>41</v>
      </c>
      <c r="I23" s="235"/>
      <c r="J23" s="235"/>
      <c r="K23" s="235"/>
      <c r="L23" s="235"/>
      <c r="M23" s="235"/>
      <c r="N23" s="235"/>
      <c r="O23" s="235"/>
      <c r="P23" s="236"/>
      <c r="Q23" s="237"/>
      <c r="R23" s="238"/>
      <c r="S23" s="238"/>
      <c r="T23" s="239"/>
      <c r="U23" s="240" t="s">
        <v>39</v>
      </c>
      <c r="V23" s="241"/>
      <c r="W23" s="155"/>
      <c r="X23" s="155"/>
      <c r="Y23" s="155"/>
      <c r="Z23" s="155"/>
      <c r="AA23" s="155"/>
      <c r="AB23" s="150"/>
      <c r="AC23" s="148"/>
      <c r="AD23" s="148"/>
      <c r="AE23" s="148"/>
      <c r="AF23" s="148"/>
      <c r="AG23" s="148"/>
    </row>
    <row r="24" spans="1:33" x14ac:dyDescent="0.4">
      <c r="A24" s="149"/>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0"/>
      <c r="AC24" s="148"/>
      <c r="AD24" s="148"/>
      <c r="AE24" s="148"/>
      <c r="AF24" s="148"/>
      <c r="AG24" s="148"/>
    </row>
    <row r="25" spans="1:33" x14ac:dyDescent="0.4">
      <c r="A25" s="149"/>
      <c r="B25" s="155"/>
      <c r="C25" s="155"/>
      <c r="D25" s="155"/>
      <c r="E25" s="147" t="s">
        <v>368</v>
      </c>
      <c r="F25" s="147"/>
      <c r="G25" s="155"/>
      <c r="H25" s="155"/>
      <c r="I25" s="155"/>
      <c r="J25" s="155"/>
      <c r="K25" s="155"/>
      <c r="L25" s="155"/>
      <c r="M25" s="155"/>
      <c r="N25" s="155"/>
      <c r="O25" s="155"/>
      <c r="P25" s="155"/>
      <c r="Q25" s="155"/>
      <c r="R25" s="155"/>
      <c r="S25" s="155"/>
      <c r="T25" s="155"/>
      <c r="U25" s="155"/>
      <c r="V25" s="155"/>
      <c r="W25" s="155"/>
      <c r="X25" s="155"/>
      <c r="Y25" s="155"/>
      <c r="Z25" s="155"/>
      <c r="AA25" s="155"/>
      <c r="AB25" s="150"/>
      <c r="AC25" s="148"/>
      <c r="AD25" s="148"/>
      <c r="AE25" s="148"/>
      <c r="AF25" s="148"/>
      <c r="AG25" s="148"/>
    </row>
    <row r="26" spans="1:33" x14ac:dyDescent="0.4">
      <c r="A26" s="147"/>
      <c r="B26" s="147"/>
      <c r="C26" s="147"/>
      <c r="D26" s="147"/>
      <c r="E26" s="167" t="s">
        <v>373</v>
      </c>
      <c r="F26" s="147"/>
      <c r="G26" s="147"/>
      <c r="H26" s="147"/>
      <c r="I26" s="168"/>
      <c r="J26" s="147"/>
      <c r="K26" s="147"/>
      <c r="L26" s="147"/>
      <c r="M26" s="147"/>
      <c r="N26" s="169"/>
      <c r="O26" s="169"/>
      <c r="P26" s="147"/>
      <c r="Q26" s="147"/>
      <c r="R26" s="147"/>
      <c r="S26" s="147"/>
      <c r="T26" s="147"/>
      <c r="U26" s="147"/>
      <c r="V26" s="147"/>
      <c r="W26" s="147"/>
      <c r="X26" s="170"/>
      <c r="Y26" s="170"/>
      <c r="Z26" s="170"/>
      <c r="AA26" s="170"/>
      <c r="AB26" s="147"/>
      <c r="AC26" s="148"/>
      <c r="AD26" s="148"/>
      <c r="AE26" s="148"/>
      <c r="AF26" s="148"/>
      <c r="AG26" s="148"/>
    </row>
    <row r="27" spans="1:33" ht="21" customHeight="1" x14ac:dyDescent="0.4">
      <c r="A27" s="147"/>
      <c r="B27" s="147"/>
      <c r="C27" s="147"/>
      <c r="D27" s="147"/>
      <c r="E27" s="167" t="s">
        <v>369</v>
      </c>
      <c r="F27" s="147"/>
      <c r="G27" s="147"/>
      <c r="H27" s="147"/>
      <c r="I27" s="168"/>
      <c r="J27" s="168"/>
      <c r="K27" s="168"/>
      <c r="L27" s="168"/>
      <c r="M27" s="168"/>
      <c r="N27" s="168"/>
      <c r="O27" s="147"/>
      <c r="P27" s="147"/>
      <c r="Q27" s="147"/>
      <c r="R27" s="147"/>
      <c r="S27" s="147"/>
      <c r="T27" s="147"/>
      <c r="U27" s="147"/>
      <c r="V27" s="147"/>
      <c r="W27" s="147"/>
      <c r="X27" s="170"/>
      <c r="Y27" s="170"/>
      <c r="Z27" s="170"/>
      <c r="AA27" s="170"/>
      <c r="AB27" s="147"/>
      <c r="AC27" s="148"/>
      <c r="AD27" s="148"/>
      <c r="AE27" s="148"/>
      <c r="AF27" s="148"/>
      <c r="AG27" s="148"/>
    </row>
    <row r="28" spans="1:33" x14ac:dyDescent="0.4">
      <c r="A28" s="147"/>
      <c r="B28" s="147"/>
      <c r="C28" s="147"/>
      <c r="D28" s="147"/>
      <c r="E28" s="147" t="s">
        <v>370</v>
      </c>
      <c r="F28" s="147"/>
      <c r="G28" s="147"/>
      <c r="H28" s="147"/>
      <c r="I28" s="147"/>
      <c r="J28" s="147"/>
      <c r="K28" s="147"/>
      <c r="L28" s="147"/>
      <c r="M28" s="147"/>
      <c r="N28" s="147"/>
      <c r="O28" s="147"/>
      <c r="P28" s="147"/>
      <c r="Q28" s="147"/>
      <c r="R28" s="147"/>
      <c r="S28" s="147"/>
      <c r="T28" s="147"/>
      <c r="U28" s="147"/>
      <c r="V28" s="147"/>
      <c r="W28" s="147"/>
      <c r="X28" s="170"/>
      <c r="Y28" s="170"/>
      <c r="Z28" s="170"/>
      <c r="AA28" s="170"/>
      <c r="AB28" s="147"/>
      <c r="AC28" s="148"/>
      <c r="AD28" s="148"/>
      <c r="AE28" s="148"/>
      <c r="AF28" s="148"/>
      <c r="AG28" s="148"/>
    </row>
    <row r="29" spans="1:33" ht="18.75" customHeight="1" x14ac:dyDescent="0.4">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8"/>
      <c r="AD29" s="148"/>
      <c r="AE29" s="148"/>
      <c r="AF29" s="148"/>
      <c r="AG29" s="148"/>
    </row>
  </sheetData>
  <mergeCells count="39">
    <mergeCell ref="H20:P20"/>
    <mergeCell ref="Q20:T20"/>
    <mergeCell ref="U20:V20"/>
    <mergeCell ref="G21:G23"/>
    <mergeCell ref="H21:P21"/>
    <mergeCell ref="Q21:T21"/>
    <mergeCell ref="U21:V21"/>
    <mergeCell ref="H22:P22"/>
    <mergeCell ref="Q22:T22"/>
    <mergeCell ref="U22:V22"/>
    <mergeCell ref="H23:P23"/>
    <mergeCell ref="Q23:T23"/>
    <mergeCell ref="U23:V23"/>
    <mergeCell ref="Q18:T18"/>
    <mergeCell ref="U18:V18"/>
    <mergeCell ref="H19:P19"/>
    <mergeCell ref="Q19:T19"/>
    <mergeCell ref="U19:V19"/>
    <mergeCell ref="Q11:V11"/>
    <mergeCell ref="Q12:T12"/>
    <mergeCell ref="U12:V12"/>
    <mergeCell ref="Q13:T13"/>
    <mergeCell ref="U13:V13"/>
    <mergeCell ref="E14:E23"/>
    <mergeCell ref="F14:F23"/>
    <mergeCell ref="G14:P14"/>
    <mergeCell ref="Q14:T14"/>
    <mergeCell ref="U14:V14"/>
    <mergeCell ref="G15:G20"/>
    <mergeCell ref="H15:P15"/>
    <mergeCell ref="Q15:T15"/>
    <mergeCell ref="U15:V15"/>
    <mergeCell ref="H16:P16"/>
    <mergeCell ref="Q16:T16"/>
    <mergeCell ref="U16:V16"/>
    <mergeCell ref="H17:P17"/>
    <mergeCell ref="Q17:T17"/>
    <mergeCell ref="U17:V17"/>
    <mergeCell ref="H18:P18"/>
  </mergeCells>
  <phoneticPr fontId="4"/>
  <conditionalFormatting sqref="Q15:Q18">
    <cfRule type="expression" dxfId="9" priority="6">
      <formula>$Q$11="電化上手"</formula>
    </cfRule>
  </conditionalFormatting>
  <conditionalFormatting sqref="E12:V13">
    <cfRule type="expression" dxfId="8" priority="5">
      <formula>$Q$11="公衆街路灯A"</formula>
    </cfRule>
    <cfRule type="expression" dxfId="7" priority="7">
      <formula>$Q$11="定額電灯"</formula>
    </cfRule>
  </conditionalFormatting>
  <conditionalFormatting sqref="Q14:T23">
    <cfRule type="expression" dxfId="6" priority="4">
      <formula>$Q$11="公衆街路灯A"</formula>
    </cfRule>
    <cfRule type="expression" dxfId="5" priority="8">
      <formula>$Q$11="定額電灯"</formula>
    </cfRule>
  </conditionalFormatting>
  <conditionalFormatting sqref="E14:V23">
    <cfRule type="expression" dxfId="4" priority="3">
      <formula>$Q$11="公衆街路灯B"</formula>
    </cfRule>
  </conditionalFormatting>
  <conditionalFormatting sqref="Q12:Q13">
    <cfRule type="expression" dxfId="3" priority="2">
      <formula>$Q$11="公衆街路灯B"</formula>
    </cfRule>
  </conditionalFormatting>
  <conditionalFormatting sqref="U13">
    <cfRule type="expression" dxfId="2" priority="1">
      <formula>$Q$11="低圧電力"</formula>
    </cfRule>
  </conditionalFormatting>
  <dataValidations count="2">
    <dataValidation type="list" allowBlank="1" showInputMessage="1" showErrorMessage="1" sqref="Q11:V11" xr:uid="{15513E2F-7224-495A-B9B3-067E3A568F92}">
      <formula1>"定額電灯,公衆街路灯A,公衆街路灯B"</formula1>
    </dataValidation>
    <dataValidation type="list" allowBlank="1" showInputMessage="1" showErrorMessage="1" sqref="Q12:T12" xr:uid="{B0B45A46-D9CF-41E0-97F4-78621E7FBBB6}">
      <formula1>INDIRECT(Q11)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D5BC-62FF-4C8F-B7B0-E44F2D54ACE9}">
  <sheetPr>
    <tabColor rgb="FFC00000"/>
  </sheetPr>
  <dimension ref="A1:AV101"/>
  <sheetViews>
    <sheetView showGridLines="0" showRowColHeaders="0" zoomScaleNormal="100" zoomScaleSheetLayoutView="130" workbookViewId="0">
      <selection activeCell="AS18" sqref="AS18"/>
    </sheetView>
  </sheetViews>
  <sheetFormatPr defaultColWidth="0" defaultRowHeight="18.75" customHeight="1" zeroHeight="1" x14ac:dyDescent="0.4"/>
  <cols>
    <col min="1" max="41" width="3.125" customWidth="1"/>
    <col min="42" max="46" width="3.25" customWidth="1"/>
  </cols>
  <sheetData>
    <row r="1" spans="1:46" ht="18.600000000000001" customHeight="1" x14ac:dyDescent="0.4">
      <c r="A1" s="150"/>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47"/>
      <c r="AR1" s="147"/>
      <c r="AS1" s="147"/>
      <c r="AT1" s="147"/>
    </row>
    <row r="2" spans="1:46" ht="18.600000000000001" customHeight="1" x14ac:dyDescent="0.4">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47"/>
      <c r="AR2" s="147"/>
      <c r="AS2" s="147"/>
      <c r="AT2" s="147"/>
    </row>
    <row r="3" spans="1:46" ht="18.600000000000001" customHeight="1" x14ac:dyDescent="0.4">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47"/>
      <c r="AR3" s="147"/>
      <c r="AS3" s="147"/>
      <c r="AT3" s="147"/>
    </row>
    <row r="4" spans="1:46" ht="18.600000000000001" customHeight="1" x14ac:dyDescent="0.4">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47"/>
      <c r="AR4" s="147"/>
      <c r="AS4" s="147"/>
      <c r="AT4" s="147"/>
    </row>
    <row r="5" spans="1:46" ht="30.6" customHeight="1" x14ac:dyDescent="0.4">
      <c r="A5" s="150"/>
      <c r="B5" s="150"/>
      <c r="C5" s="171" t="s">
        <v>42</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47"/>
      <c r="AR5" s="147"/>
      <c r="AS5" s="147"/>
      <c r="AT5" s="147"/>
    </row>
    <row r="6" spans="1:46" ht="18.600000000000001" customHeight="1" x14ac:dyDescent="0.4">
      <c r="A6" s="150"/>
      <c r="B6" s="150"/>
      <c r="C6" s="150"/>
      <c r="D6" s="245" t="s">
        <v>16</v>
      </c>
      <c r="E6" s="246"/>
      <c r="F6" s="246"/>
      <c r="G6" s="246"/>
      <c r="H6" s="246"/>
      <c r="I6" s="246"/>
      <c r="J6" s="246"/>
      <c r="K6" s="247"/>
      <c r="L6" s="203" t="str">
        <f>試算諸元入力!$Q$11</f>
        <v>定額電灯</v>
      </c>
      <c r="M6" s="248"/>
      <c r="N6" s="248"/>
      <c r="O6" s="248"/>
      <c r="P6" s="248"/>
      <c r="Q6" s="248"/>
      <c r="R6" s="248"/>
      <c r="S6" s="248"/>
      <c r="T6" s="204"/>
      <c r="U6" s="150"/>
      <c r="V6" s="249" t="s">
        <v>43</v>
      </c>
      <c r="W6" s="250"/>
      <c r="X6" s="253" t="s">
        <v>29</v>
      </c>
      <c r="Y6" s="254"/>
      <c r="Z6" s="254"/>
      <c r="AA6" s="254"/>
      <c r="AB6" s="254"/>
      <c r="AC6" s="254"/>
      <c r="AD6" s="254"/>
      <c r="AE6" s="254"/>
      <c r="AF6" s="254"/>
      <c r="AG6" s="254"/>
      <c r="AH6" s="254"/>
      <c r="AI6" s="255"/>
      <c r="AJ6" s="253" t="s">
        <v>37</v>
      </c>
      <c r="AK6" s="254"/>
      <c r="AL6" s="254"/>
      <c r="AM6" s="254"/>
      <c r="AN6" s="254"/>
      <c r="AO6" s="255"/>
      <c r="AP6" s="150"/>
      <c r="AQ6" s="147"/>
      <c r="AR6" s="147"/>
      <c r="AS6" s="147"/>
      <c r="AT6" s="147"/>
    </row>
    <row r="7" spans="1:46" ht="18.600000000000001" customHeight="1" x14ac:dyDescent="0.4">
      <c r="A7" s="150"/>
      <c r="B7" s="150"/>
      <c r="C7" s="150"/>
      <c r="D7" s="245" t="s">
        <v>20</v>
      </c>
      <c r="E7" s="246"/>
      <c r="F7" s="246"/>
      <c r="G7" s="246"/>
      <c r="H7" s="246"/>
      <c r="I7" s="246"/>
      <c r="J7" s="246"/>
      <c r="K7" s="247"/>
      <c r="L7" s="203" t="str">
        <f>IF(OR(L6="公衆街路灯A",L6="定額電灯"),"",試算諸元入力!$Q$12)</f>
        <v/>
      </c>
      <c r="M7" s="248"/>
      <c r="N7" s="248"/>
      <c r="O7" s="248"/>
      <c r="P7" s="248"/>
      <c r="Q7" s="204"/>
      <c r="R7" s="256" t="str">
        <f>試算諸元入力!U12</f>
        <v>kVA</v>
      </c>
      <c r="S7" s="257"/>
      <c r="T7" s="258"/>
      <c r="U7" s="150"/>
      <c r="V7" s="251"/>
      <c r="W7" s="252"/>
      <c r="X7" s="259" t="s">
        <v>44</v>
      </c>
      <c r="Y7" s="260"/>
      <c r="Z7" s="259" t="s">
        <v>45</v>
      </c>
      <c r="AA7" s="260"/>
      <c r="AB7" s="259" t="s">
        <v>46</v>
      </c>
      <c r="AC7" s="260"/>
      <c r="AD7" s="259" t="s">
        <v>47</v>
      </c>
      <c r="AE7" s="260"/>
      <c r="AF7" s="259" t="s">
        <v>48</v>
      </c>
      <c r="AG7" s="260"/>
      <c r="AH7" s="265" t="s">
        <v>49</v>
      </c>
      <c r="AI7" s="266"/>
      <c r="AJ7" s="259" t="s">
        <v>50</v>
      </c>
      <c r="AK7" s="260"/>
      <c r="AL7" s="259" t="s">
        <v>51</v>
      </c>
      <c r="AM7" s="260"/>
      <c r="AN7" s="265" t="s">
        <v>52</v>
      </c>
      <c r="AO7" s="266"/>
      <c r="AP7" s="150"/>
      <c r="AQ7" s="147"/>
      <c r="AR7" s="147"/>
      <c r="AS7" s="147"/>
      <c r="AT7" s="147"/>
    </row>
    <row r="8" spans="1:46" ht="18.600000000000001" customHeight="1" x14ac:dyDescent="0.4">
      <c r="A8" s="150"/>
      <c r="B8" s="150"/>
      <c r="C8" s="150"/>
      <c r="D8" s="267" t="s">
        <v>23</v>
      </c>
      <c r="E8" s="267"/>
      <c r="F8" s="267"/>
      <c r="G8" s="267"/>
      <c r="H8" s="267"/>
      <c r="I8" s="267"/>
      <c r="J8" s="267"/>
      <c r="K8" s="267"/>
      <c r="L8" s="268" t="str">
        <f>IF(OR(L6="公衆街路灯A",L6="定額電灯"),"",試算諸元入力!Q13)</f>
        <v/>
      </c>
      <c r="M8" s="269"/>
      <c r="N8" s="269"/>
      <c r="O8" s="269"/>
      <c r="P8" s="269"/>
      <c r="Q8" s="270"/>
      <c r="R8" s="245" t="s">
        <v>24</v>
      </c>
      <c r="S8" s="246"/>
      <c r="T8" s="247"/>
      <c r="U8" s="150"/>
      <c r="V8" s="261">
        <f>IF(L6="公衆街路灯B","",試算諸元入力!Q14)</f>
        <v>0</v>
      </c>
      <c r="W8" s="262"/>
      <c r="X8" s="261">
        <f>IF(L6="公衆街路灯B","",試算諸元入力!Q15)</f>
        <v>0</v>
      </c>
      <c r="Y8" s="262"/>
      <c r="Z8" s="261">
        <f>IF(L6="公衆街路灯B","",試算諸元入力!Q16)</f>
        <v>0</v>
      </c>
      <c r="AA8" s="262"/>
      <c r="AB8" s="261">
        <f>IF(L6="公衆街路灯B","",試算諸元入力!Q17)</f>
        <v>0</v>
      </c>
      <c r="AC8" s="262"/>
      <c r="AD8" s="261">
        <f>IF(L6="公衆街路灯B","",試算諸元入力!Q18)</f>
        <v>0</v>
      </c>
      <c r="AE8" s="262"/>
      <c r="AF8" s="261">
        <f>IF(L6="公衆街路灯B","",試算諸元入力!Q19)</f>
        <v>0</v>
      </c>
      <c r="AG8" s="262"/>
      <c r="AH8" s="261">
        <f>IF(L6="公衆街路灯B","",試算諸元入力!Q20)</f>
        <v>0</v>
      </c>
      <c r="AI8" s="262"/>
      <c r="AJ8" s="261">
        <f>IF(L6="公衆街路灯B","",試算諸元入力!Q21)</f>
        <v>0</v>
      </c>
      <c r="AK8" s="262"/>
      <c r="AL8" s="261">
        <f>IF(L6="公衆街路灯B","",試算諸元入力!Q22)</f>
        <v>0</v>
      </c>
      <c r="AM8" s="262"/>
      <c r="AN8" s="261">
        <f>IF(L6="公衆街路灯B","",試算諸元入力!AI24)</f>
        <v>0</v>
      </c>
      <c r="AO8" s="262"/>
      <c r="AP8" s="150"/>
      <c r="AQ8" s="147"/>
      <c r="AR8" s="147"/>
      <c r="AS8" s="147"/>
      <c r="AT8" s="147"/>
    </row>
    <row r="9" spans="1:46" ht="18.600000000000001" customHeight="1" x14ac:dyDescent="0.4">
      <c r="A9" s="150"/>
      <c r="B9" s="150"/>
      <c r="C9" s="150"/>
      <c r="D9" s="5"/>
      <c r="E9" s="5"/>
      <c r="F9" s="5"/>
      <c r="G9" s="5"/>
      <c r="H9" s="5"/>
      <c r="I9" s="5"/>
      <c r="J9" s="5"/>
      <c r="K9" s="5"/>
      <c r="L9" s="5"/>
      <c r="M9" s="5"/>
      <c r="N9" s="5"/>
      <c r="O9" s="5"/>
      <c r="P9" s="5"/>
      <c r="Q9" s="5"/>
      <c r="R9" s="5"/>
      <c r="S9" s="5"/>
      <c r="T9" s="150"/>
      <c r="U9" s="149"/>
      <c r="V9" s="149"/>
      <c r="W9" s="155"/>
      <c r="X9" s="167"/>
      <c r="Y9" s="167"/>
      <c r="Z9" s="167"/>
      <c r="AA9" s="167"/>
      <c r="AB9" s="167"/>
      <c r="AC9" s="167"/>
      <c r="AD9" s="167"/>
      <c r="AE9" s="167"/>
      <c r="AF9" s="6"/>
      <c r="AG9" s="6"/>
      <c r="AH9" s="6"/>
      <c r="AI9" s="6"/>
      <c r="AJ9" s="6"/>
      <c r="AK9" s="6"/>
      <c r="AL9" s="167"/>
      <c r="AM9" s="167"/>
      <c r="AN9" s="155"/>
      <c r="AO9" s="149"/>
      <c r="AP9" s="150"/>
      <c r="AQ9" s="147"/>
      <c r="AR9" s="147"/>
      <c r="AS9" s="147"/>
      <c r="AT9" s="147"/>
    </row>
    <row r="10" spans="1:46" ht="18.600000000000001" customHeight="1" x14ac:dyDescent="0.4">
      <c r="A10" s="149"/>
      <c r="B10" s="150"/>
      <c r="C10" s="171" t="s">
        <v>53</v>
      </c>
      <c r="D10" s="150"/>
      <c r="E10" s="150"/>
      <c r="F10" s="150"/>
      <c r="G10" s="150"/>
      <c r="H10" s="150"/>
      <c r="I10" s="150"/>
      <c r="J10" s="150"/>
      <c r="K10" s="150"/>
      <c r="L10" s="150"/>
      <c r="M10" s="150"/>
      <c r="N10" s="150"/>
      <c r="O10" s="150"/>
      <c r="P10" s="150"/>
      <c r="Q10" s="150"/>
      <c r="R10" s="150"/>
      <c r="S10" s="150"/>
      <c r="T10" s="150"/>
      <c r="U10" s="149"/>
      <c r="V10" s="149"/>
      <c r="W10" s="149"/>
      <c r="X10" s="149"/>
      <c r="Y10" s="149"/>
      <c r="Z10" s="149"/>
      <c r="AA10" s="149"/>
      <c r="AB10" s="149"/>
      <c r="AC10" s="149"/>
      <c r="AD10" s="149"/>
      <c r="AE10" s="149"/>
      <c r="AF10" s="149"/>
      <c r="AG10" s="149"/>
      <c r="AH10" s="149"/>
      <c r="AI10" s="149"/>
      <c r="AJ10" s="149"/>
      <c r="AK10" s="149"/>
      <c r="AL10" s="149"/>
      <c r="AM10" s="149"/>
      <c r="AN10" s="149"/>
      <c r="AO10" s="149"/>
      <c r="AP10" s="150"/>
      <c r="AQ10" s="147"/>
      <c r="AR10" s="147"/>
      <c r="AS10" s="147"/>
      <c r="AT10" s="147"/>
    </row>
    <row r="11" spans="1:46" ht="18.600000000000001" customHeight="1" x14ac:dyDescent="0.4">
      <c r="A11" s="149"/>
      <c r="B11" s="150"/>
      <c r="C11" s="171"/>
      <c r="D11" s="263"/>
      <c r="E11" s="263"/>
      <c r="F11" s="263"/>
      <c r="G11" s="263"/>
      <c r="H11" s="263"/>
      <c r="I11" s="263"/>
      <c r="J11" s="263"/>
      <c r="K11" s="263"/>
      <c r="L11" s="263"/>
      <c r="M11" s="263"/>
      <c r="N11" s="263"/>
      <c r="O11" s="263"/>
      <c r="P11" s="264" t="s">
        <v>54</v>
      </c>
      <c r="Q11" s="264"/>
      <c r="R11" s="264"/>
      <c r="S11" s="264"/>
      <c r="T11" s="264"/>
      <c r="U11" s="264"/>
      <c r="V11" s="264"/>
      <c r="W11" s="264"/>
      <c r="X11" s="264"/>
      <c r="Y11" s="264"/>
      <c r="Z11" s="264"/>
      <c r="AA11" s="264"/>
      <c r="AB11" s="264" t="s">
        <v>55</v>
      </c>
      <c r="AC11" s="264"/>
      <c r="AD11" s="264"/>
      <c r="AE11" s="264"/>
      <c r="AF11" s="264"/>
      <c r="AG11" s="264"/>
      <c r="AH11" s="264"/>
      <c r="AI11" s="264"/>
      <c r="AJ11" s="264"/>
      <c r="AK11" s="264"/>
      <c r="AL11" s="264"/>
      <c r="AM11" s="264"/>
      <c r="AN11" s="149"/>
      <c r="AO11" s="149"/>
      <c r="AP11" s="150"/>
      <c r="AQ11" s="147"/>
      <c r="AR11" s="147"/>
      <c r="AS11" s="147"/>
      <c r="AT11" s="147"/>
    </row>
    <row r="12" spans="1:46" ht="18.600000000000001" customHeight="1" x14ac:dyDescent="0.4">
      <c r="A12" s="149"/>
      <c r="B12" s="150"/>
      <c r="C12" s="171"/>
      <c r="D12" s="267" t="s">
        <v>56</v>
      </c>
      <c r="E12" s="267"/>
      <c r="F12" s="267"/>
      <c r="G12" s="267"/>
      <c r="H12" s="267"/>
      <c r="I12" s="267"/>
      <c r="J12" s="267"/>
      <c r="K12" s="267"/>
      <c r="L12" s="267"/>
      <c r="M12" s="267"/>
      <c r="N12" s="267"/>
      <c r="O12" s="267"/>
      <c r="P12" s="271">
        <f>IF(L6="公衆街路灯A",公A!I28,IF(L6="定額電灯",定額!I28,IF(L6="公衆街路灯B",公B!I14,"")))</f>
        <v>0</v>
      </c>
      <c r="Q12" s="272"/>
      <c r="R12" s="272"/>
      <c r="S12" s="272"/>
      <c r="T12" s="272"/>
      <c r="U12" s="272"/>
      <c r="V12" s="272"/>
      <c r="W12" s="272"/>
      <c r="X12" s="273"/>
      <c r="Y12" s="274" t="s">
        <v>57</v>
      </c>
      <c r="Z12" s="274"/>
      <c r="AA12" s="274"/>
      <c r="AB12" s="271">
        <f>IF($L$6="公衆街路灯A",公A!I32,IF($L$6="定額電灯",定額!I32,IF($L$6="公衆街路灯B",公B!I15,"")))</f>
        <v>0</v>
      </c>
      <c r="AC12" s="272"/>
      <c r="AD12" s="272"/>
      <c r="AE12" s="272"/>
      <c r="AF12" s="272"/>
      <c r="AG12" s="272"/>
      <c r="AH12" s="272"/>
      <c r="AI12" s="272"/>
      <c r="AJ12" s="273"/>
      <c r="AK12" s="267" t="s">
        <v>57</v>
      </c>
      <c r="AL12" s="267"/>
      <c r="AM12" s="267"/>
      <c r="AN12" s="149"/>
      <c r="AO12" s="149"/>
      <c r="AP12" s="150"/>
      <c r="AQ12" s="147"/>
      <c r="AR12" s="147"/>
      <c r="AS12" s="147"/>
      <c r="AT12" s="147"/>
    </row>
    <row r="13" spans="1:46" ht="18.600000000000001" customHeight="1" x14ac:dyDescent="0.4">
      <c r="A13" s="149"/>
      <c r="B13" s="150"/>
      <c r="C13" s="171"/>
      <c r="D13" s="267" t="s">
        <v>58</v>
      </c>
      <c r="E13" s="267"/>
      <c r="F13" s="267"/>
      <c r="G13" s="267"/>
      <c r="H13" s="267"/>
      <c r="I13" s="267"/>
      <c r="J13" s="267"/>
      <c r="K13" s="267"/>
      <c r="L13" s="267"/>
      <c r="M13" s="267"/>
      <c r="N13" s="267"/>
      <c r="O13" s="267"/>
      <c r="P13" s="271">
        <f>IF($L$6="公衆街路灯A",公A!G29,IF($L$6="定額電灯",定額!G29,IF($L$6="公衆街路灯B",公B!M14,"")))</f>
        <v>0</v>
      </c>
      <c r="Q13" s="272"/>
      <c r="R13" s="272"/>
      <c r="S13" s="272"/>
      <c r="T13" s="272"/>
      <c r="U13" s="272"/>
      <c r="V13" s="272"/>
      <c r="W13" s="272"/>
      <c r="X13" s="273"/>
      <c r="Y13" s="274" t="s">
        <v>57</v>
      </c>
      <c r="Z13" s="274"/>
      <c r="AA13" s="274"/>
      <c r="AB13" s="271">
        <f>IF(L6="公衆街路灯A",公A!G33,IF(L6="定額電灯",定額!G33,IF(L6="公衆街路灯B",公B!M15,"")))</f>
        <v>0</v>
      </c>
      <c r="AC13" s="272"/>
      <c r="AD13" s="272"/>
      <c r="AE13" s="272"/>
      <c r="AF13" s="272"/>
      <c r="AG13" s="272"/>
      <c r="AH13" s="272"/>
      <c r="AI13" s="272"/>
      <c r="AJ13" s="273"/>
      <c r="AK13" s="267" t="s">
        <v>57</v>
      </c>
      <c r="AL13" s="267"/>
      <c r="AM13" s="267"/>
      <c r="AN13" s="149"/>
      <c r="AO13" s="149"/>
      <c r="AP13" s="150"/>
      <c r="AQ13" s="147"/>
      <c r="AR13" s="147"/>
      <c r="AS13" s="147"/>
      <c r="AT13" s="147"/>
    </row>
    <row r="14" spans="1:46" ht="18.600000000000001" customHeight="1" x14ac:dyDescent="0.4">
      <c r="A14" s="149"/>
      <c r="B14" s="150"/>
      <c r="C14" s="171"/>
      <c r="D14" s="172"/>
      <c r="E14" s="275" t="s">
        <v>59</v>
      </c>
      <c r="F14" s="275"/>
      <c r="G14" s="275"/>
      <c r="H14" s="275"/>
      <c r="I14" s="275"/>
      <c r="J14" s="275"/>
      <c r="K14" s="275"/>
      <c r="L14" s="275"/>
      <c r="M14" s="275"/>
      <c r="N14" s="275"/>
      <c r="O14" s="250"/>
      <c r="P14" s="271">
        <f>IF($L$6="公衆街路灯A",公A!I29,IF($L$6="定額電灯",定額!I29,IF($L$6="公衆街路灯B",公B!Q14,"")))</f>
        <v>0</v>
      </c>
      <c r="Q14" s="272"/>
      <c r="R14" s="272"/>
      <c r="S14" s="272"/>
      <c r="T14" s="272"/>
      <c r="U14" s="272"/>
      <c r="V14" s="272"/>
      <c r="W14" s="272"/>
      <c r="X14" s="273"/>
      <c r="Y14" s="274" t="s">
        <v>57</v>
      </c>
      <c r="Z14" s="274"/>
      <c r="AA14" s="274"/>
      <c r="AB14" s="271">
        <f>IF($L$6="公衆街路灯A",公A!I33,IF($L$6="定額電灯",定額!I33,IF($L$6="公衆街路灯B",公B!Q15,"")))</f>
        <v>0</v>
      </c>
      <c r="AC14" s="272"/>
      <c r="AD14" s="272"/>
      <c r="AE14" s="272"/>
      <c r="AF14" s="272"/>
      <c r="AG14" s="272"/>
      <c r="AH14" s="272"/>
      <c r="AI14" s="272"/>
      <c r="AJ14" s="273"/>
      <c r="AK14" s="267" t="s">
        <v>57</v>
      </c>
      <c r="AL14" s="267"/>
      <c r="AM14" s="267"/>
      <c r="AN14" s="149"/>
      <c r="AO14" s="149"/>
      <c r="AP14" s="150"/>
      <c r="AQ14" s="147"/>
      <c r="AR14" s="147"/>
      <c r="AS14" s="147"/>
      <c r="AT14" s="147"/>
    </row>
    <row r="15" spans="1:46" ht="18.600000000000001" customHeight="1" x14ac:dyDescent="0.4">
      <c r="A15" s="149"/>
      <c r="B15" s="150"/>
      <c r="C15" s="171"/>
      <c r="D15" s="173"/>
      <c r="E15" s="174" t="s">
        <v>60</v>
      </c>
      <c r="F15" s="175"/>
      <c r="G15" s="175"/>
      <c r="H15" s="175"/>
      <c r="I15" s="175"/>
      <c r="J15" s="175"/>
      <c r="K15" s="175"/>
      <c r="L15" s="175"/>
      <c r="M15" s="175"/>
      <c r="N15" s="175"/>
      <c r="O15" s="176"/>
      <c r="P15" s="272">
        <f>IF($L$6="公衆街路灯A",公A!I30,IF($L$6="定額電灯",定額!I30,IF($L$6="公衆街路灯B",公B!U14,"")))</f>
        <v>0</v>
      </c>
      <c r="Q15" s="272"/>
      <c r="R15" s="272"/>
      <c r="S15" s="272"/>
      <c r="T15" s="272"/>
      <c r="U15" s="272"/>
      <c r="V15" s="272"/>
      <c r="W15" s="272"/>
      <c r="X15" s="273"/>
      <c r="Y15" s="274" t="s">
        <v>57</v>
      </c>
      <c r="Z15" s="274"/>
      <c r="AA15" s="274"/>
      <c r="AB15" s="271">
        <f>IF($L$6="公衆街路灯A",公A!I34,IF($L$6="定額電灯",定額!I34,IF($L$6="公衆街路灯B",公B!U15,"")))</f>
        <v>0</v>
      </c>
      <c r="AC15" s="272"/>
      <c r="AD15" s="272"/>
      <c r="AE15" s="272"/>
      <c r="AF15" s="272"/>
      <c r="AG15" s="272"/>
      <c r="AH15" s="272"/>
      <c r="AI15" s="272"/>
      <c r="AJ15" s="273"/>
      <c r="AK15" s="267" t="s">
        <v>57</v>
      </c>
      <c r="AL15" s="267"/>
      <c r="AM15" s="267"/>
      <c r="AN15" s="149"/>
      <c r="AO15" s="149"/>
      <c r="AP15" s="150"/>
      <c r="AQ15" s="147"/>
      <c r="AR15" s="147"/>
      <c r="AS15" s="147"/>
      <c r="AT15" s="147"/>
    </row>
    <row r="16" spans="1:46" ht="18.600000000000001" customHeight="1" x14ac:dyDescent="0.4">
      <c r="A16" s="149"/>
      <c r="B16" s="150"/>
      <c r="C16" s="171"/>
      <c r="D16" s="267" t="s">
        <v>61</v>
      </c>
      <c r="E16" s="279"/>
      <c r="F16" s="279"/>
      <c r="G16" s="279"/>
      <c r="H16" s="279"/>
      <c r="I16" s="279"/>
      <c r="J16" s="279"/>
      <c r="K16" s="279"/>
      <c r="L16" s="279"/>
      <c r="M16" s="279"/>
      <c r="N16" s="279"/>
      <c r="O16" s="279"/>
      <c r="P16" s="271">
        <f>IF($L$6="公衆街路灯A",公A!I31,IF($L$6="定額電灯",定額!I31,IF($L$6="公衆街路灯B",公B!Y14,"")))</f>
        <v>0</v>
      </c>
      <c r="Q16" s="272"/>
      <c r="R16" s="272"/>
      <c r="S16" s="272"/>
      <c r="T16" s="272"/>
      <c r="U16" s="272"/>
      <c r="V16" s="272"/>
      <c r="W16" s="272"/>
      <c r="X16" s="273"/>
      <c r="Y16" s="274" t="s">
        <v>57</v>
      </c>
      <c r="Z16" s="274"/>
      <c r="AA16" s="274"/>
      <c r="AB16" s="271">
        <f>IF($L$6="公衆街路灯A",公A!I35,IF($L$6="定額電灯",定額!I35,IF($L$6="公衆街路灯B",公B!Y15,"")))</f>
        <v>0</v>
      </c>
      <c r="AC16" s="272"/>
      <c r="AD16" s="272"/>
      <c r="AE16" s="272"/>
      <c r="AF16" s="272"/>
      <c r="AG16" s="272"/>
      <c r="AH16" s="272"/>
      <c r="AI16" s="272"/>
      <c r="AJ16" s="273"/>
      <c r="AK16" s="267" t="s">
        <v>57</v>
      </c>
      <c r="AL16" s="267"/>
      <c r="AM16" s="267"/>
      <c r="AN16" s="149"/>
      <c r="AO16" s="149"/>
      <c r="AP16" s="150"/>
      <c r="AQ16" s="147"/>
      <c r="AR16" s="147"/>
      <c r="AS16" s="147"/>
      <c r="AT16" s="147"/>
    </row>
    <row r="17" spans="1:46" ht="18.600000000000001" customHeight="1" x14ac:dyDescent="0.4">
      <c r="A17" s="149"/>
      <c r="B17" s="150"/>
      <c r="C17" s="171"/>
      <c r="D17" s="267" t="s">
        <v>355</v>
      </c>
      <c r="E17" s="267"/>
      <c r="F17" s="267"/>
      <c r="G17" s="267"/>
      <c r="H17" s="267"/>
      <c r="I17" s="267"/>
      <c r="J17" s="267"/>
      <c r="K17" s="267"/>
      <c r="L17" s="267"/>
      <c r="M17" s="267"/>
      <c r="N17" s="267"/>
      <c r="O17" s="267"/>
      <c r="P17" s="271">
        <f>ROUNDDOWN(SUM(P12:X14,P16),0)</f>
        <v>0</v>
      </c>
      <c r="Q17" s="272"/>
      <c r="R17" s="272"/>
      <c r="S17" s="272"/>
      <c r="T17" s="272"/>
      <c r="U17" s="272"/>
      <c r="V17" s="272"/>
      <c r="W17" s="272"/>
      <c r="X17" s="273"/>
      <c r="Y17" s="274" t="s">
        <v>57</v>
      </c>
      <c r="Z17" s="274"/>
      <c r="AA17" s="274"/>
      <c r="AB17" s="271">
        <f>ROUNDDOWN(SUM(AB12:AJ14,AB16),0)</f>
        <v>0</v>
      </c>
      <c r="AC17" s="272"/>
      <c r="AD17" s="272"/>
      <c r="AE17" s="272"/>
      <c r="AF17" s="272"/>
      <c r="AG17" s="272"/>
      <c r="AH17" s="272"/>
      <c r="AI17" s="272"/>
      <c r="AJ17" s="273"/>
      <c r="AK17" s="267" t="s">
        <v>57</v>
      </c>
      <c r="AL17" s="267"/>
      <c r="AM17" s="267"/>
      <c r="AN17" s="149"/>
      <c r="AO17" s="149"/>
      <c r="AP17" s="150"/>
      <c r="AQ17" s="147"/>
      <c r="AR17" s="147"/>
      <c r="AS17" s="147"/>
      <c r="AT17" s="147"/>
    </row>
    <row r="18" spans="1:46" s="7" customFormat="1" ht="20.25" customHeight="1" x14ac:dyDescent="0.4">
      <c r="A18" s="177"/>
      <c r="B18" s="177"/>
      <c r="C18" s="177"/>
      <c r="D18" s="178" t="s">
        <v>62</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9"/>
      <c r="AR18" s="179"/>
      <c r="AS18" s="179"/>
      <c r="AT18" s="179"/>
    </row>
    <row r="19" spans="1:46" s="7" customFormat="1" ht="20.25" customHeight="1" x14ac:dyDescent="0.4">
      <c r="A19" s="177"/>
      <c r="B19" s="177"/>
      <c r="C19" s="177"/>
      <c r="D19" s="177" t="s">
        <v>363</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9"/>
      <c r="AR19" s="179"/>
      <c r="AS19" s="179"/>
      <c r="AT19" s="179"/>
    </row>
    <row r="20" spans="1:46" s="7" customFormat="1" ht="20.25" customHeight="1" x14ac:dyDescent="0.4">
      <c r="A20" s="177"/>
      <c r="B20" s="177"/>
      <c r="C20" s="177"/>
      <c r="D20" s="177" t="s">
        <v>364</v>
      </c>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9"/>
      <c r="AR20" s="179"/>
      <c r="AS20" s="179"/>
      <c r="AT20" s="179"/>
    </row>
    <row r="21" spans="1:46" s="7" customFormat="1" ht="20.25" customHeight="1" x14ac:dyDescent="0.4">
      <c r="A21" s="177"/>
      <c r="B21" s="177"/>
      <c r="C21" s="177"/>
      <c r="D21" s="177" t="s">
        <v>365</v>
      </c>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9"/>
      <c r="AR21" s="179"/>
      <c r="AS21" s="179"/>
      <c r="AT21" s="179"/>
    </row>
    <row r="22" spans="1:46" s="7" customFormat="1" ht="20.25" customHeight="1" x14ac:dyDescent="0.4">
      <c r="A22" s="177"/>
      <c r="B22" s="177"/>
      <c r="C22" s="177"/>
      <c r="D22" s="177" t="s">
        <v>353</v>
      </c>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9"/>
      <c r="AR22" s="179"/>
      <c r="AS22" s="179"/>
      <c r="AT22" s="179"/>
    </row>
    <row r="23" spans="1:46" s="7" customFormat="1" ht="20.25" customHeight="1" x14ac:dyDescent="0.4">
      <c r="A23" s="177"/>
      <c r="B23" s="177"/>
      <c r="C23" s="177"/>
      <c r="D23" s="177" t="s">
        <v>63</v>
      </c>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9"/>
      <c r="AR23" s="179"/>
      <c r="AS23" s="179"/>
      <c r="AT23" s="179"/>
    </row>
    <row r="24" spans="1:46" s="7" customFormat="1" ht="20.25" customHeight="1" x14ac:dyDescent="0.4">
      <c r="A24" s="177"/>
      <c r="B24" s="177"/>
      <c r="C24" s="177"/>
      <c r="D24" s="179" t="s">
        <v>352</v>
      </c>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9"/>
      <c r="AR24" s="179"/>
      <c r="AS24" s="179"/>
      <c r="AT24" s="179"/>
    </row>
    <row r="25" spans="1:46" s="7" customFormat="1" ht="20.25" customHeight="1" x14ac:dyDescent="0.4">
      <c r="A25" s="147"/>
      <c r="B25" s="177"/>
      <c r="C25" s="177"/>
      <c r="D25" s="179" t="s">
        <v>351</v>
      </c>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9"/>
      <c r="AR25" s="179"/>
      <c r="AS25" s="179"/>
      <c r="AT25" s="179"/>
    </row>
    <row r="26" spans="1:46" s="7" customFormat="1" ht="19.899999999999999" customHeight="1" x14ac:dyDescent="0.4">
      <c r="A26" s="177"/>
      <c r="B26" s="177"/>
      <c r="C26" s="177"/>
      <c r="D26" s="177" t="s">
        <v>64</v>
      </c>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9"/>
      <c r="AR26" s="179"/>
      <c r="AS26" s="179"/>
      <c r="AT26" s="179"/>
    </row>
    <row r="27" spans="1:46" s="7" customFormat="1" ht="19.899999999999999" customHeight="1" x14ac:dyDescent="0.4">
      <c r="A27" s="177"/>
      <c r="B27" s="177"/>
      <c r="C27" s="177"/>
      <c r="D27" s="177" t="s">
        <v>374</v>
      </c>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9"/>
      <c r="AR27" s="179"/>
      <c r="AS27" s="179"/>
      <c r="AT27" s="179"/>
    </row>
    <row r="28" spans="1:46" s="7" customFormat="1" ht="19.899999999999999" customHeight="1" x14ac:dyDescent="0.4">
      <c r="A28" s="177"/>
      <c r="B28" s="177"/>
      <c r="C28" s="177"/>
      <c r="D28" s="177"/>
      <c r="E28" s="177" t="s">
        <v>371</v>
      </c>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9"/>
      <c r="AR28" s="179"/>
      <c r="AS28" s="179"/>
      <c r="AT28" s="179"/>
    </row>
    <row r="29" spans="1:46" s="7" customFormat="1" ht="22.5" customHeight="1" x14ac:dyDescent="0.4">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9"/>
      <c r="AR29" s="179"/>
      <c r="AS29" s="179"/>
      <c r="AT29" s="179"/>
    </row>
    <row r="30" spans="1:46" s="7" customFormat="1" ht="19.899999999999999" customHeight="1" x14ac:dyDescent="0.4">
      <c r="A30" s="150"/>
      <c r="B30" s="150"/>
      <c r="C30" s="171" t="s">
        <v>65</v>
      </c>
      <c r="D30" s="5"/>
      <c r="E30" s="5"/>
      <c r="F30" s="5"/>
      <c r="G30" s="5"/>
      <c r="H30" s="5"/>
      <c r="I30" s="5"/>
      <c r="J30" s="5"/>
      <c r="K30" s="5"/>
      <c r="L30" s="5"/>
      <c r="M30" s="5"/>
      <c r="N30" s="5"/>
      <c r="O30" s="5"/>
      <c r="P30" s="8"/>
      <c r="Q30" s="8"/>
      <c r="R30" s="8"/>
      <c r="S30" s="8"/>
      <c r="T30" s="8"/>
      <c r="U30" s="8"/>
      <c r="V30" s="8"/>
      <c r="W30" s="8"/>
      <c r="X30" s="8"/>
      <c r="Y30" s="5"/>
      <c r="Z30" s="5"/>
      <c r="AA30" s="5"/>
      <c r="AB30" s="9"/>
      <c r="AC30" s="9"/>
      <c r="AD30" s="9"/>
      <c r="AE30" s="9"/>
      <c r="AF30" s="9"/>
      <c r="AG30" s="9"/>
      <c r="AH30" s="9"/>
      <c r="AI30" s="9"/>
      <c r="AJ30" s="9"/>
      <c r="AK30" s="5"/>
      <c r="AL30" s="5"/>
      <c r="AM30" s="5"/>
      <c r="AN30" s="150"/>
      <c r="AO30" s="150"/>
      <c r="AP30" s="150"/>
      <c r="AQ30" s="179"/>
      <c r="AR30" s="179"/>
      <c r="AS30" s="179"/>
      <c r="AT30" s="179"/>
    </row>
    <row r="31" spans="1:46" ht="18.600000000000001" customHeight="1" x14ac:dyDescent="0.4">
      <c r="A31" s="150"/>
      <c r="B31" s="150"/>
      <c r="C31" s="150"/>
      <c r="D31" s="267" t="s">
        <v>66</v>
      </c>
      <c r="E31" s="267"/>
      <c r="F31" s="267"/>
      <c r="G31" s="267"/>
      <c r="H31" s="267"/>
      <c r="I31" s="267"/>
      <c r="J31" s="267"/>
      <c r="K31" s="267"/>
      <c r="L31" s="267"/>
      <c r="M31" s="267"/>
      <c r="N31" s="267"/>
      <c r="O31" s="267"/>
      <c r="P31" s="267"/>
      <c r="Q31" s="267"/>
      <c r="R31" s="267"/>
      <c r="S31" s="267"/>
      <c r="T31" s="267"/>
      <c r="U31" s="267"/>
      <c r="V31" s="276">
        <f>AB17-P17</f>
        <v>0</v>
      </c>
      <c r="W31" s="277"/>
      <c r="X31" s="277"/>
      <c r="Y31" s="277"/>
      <c r="Z31" s="277"/>
      <c r="AA31" s="277"/>
      <c r="AB31" s="277"/>
      <c r="AC31" s="277"/>
      <c r="AD31" s="277"/>
      <c r="AE31" s="277"/>
      <c r="AF31" s="277"/>
      <c r="AG31" s="277"/>
      <c r="AH31" s="277"/>
      <c r="AI31" s="277"/>
      <c r="AJ31" s="277"/>
      <c r="AK31" s="267" t="s">
        <v>57</v>
      </c>
      <c r="AL31" s="267"/>
      <c r="AM31" s="267"/>
      <c r="AN31" s="150"/>
      <c r="AO31" s="150"/>
      <c r="AP31" s="150"/>
      <c r="AQ31" s="147"/>
      <c r="AR31" s="147"/>
      <c r="AS31" s="147"/>
      <c r="AT31" s="147"/>
    </row>
    <row r="32" spans="1:46" ht="18.600000000000001" customHeight="1" x14ac:dyDescent="0.4">
      <c r="A32" s="150"/>
      <c r="B32" s="150"/>
      <c r="C32" s="150"/>
      <c r="D32" s="267" t="s">
        <v>67</v>
      </c>
      <c r="E32" s="267"/>
      <c r="F32" s="267"/>
      <c r="G32" s="267"/>
      <c r="H32" s="267"/>
      <c r="I32" s="267"/>
      <c r="J32" s="267"/>
      <c r="K32" s="267"/>
      <c r="L32" s="267"/>
      <c r="M32" s="267"/>
      <c r="N32" s="267"/>
      <c r="O32" s="267"/>
      <c r="P32" s="267"/>
      <c r="Q32" s="267"/>
      <c r="R32" s="267"/>
      <c r="S32" s="267"/>
      <c r="T32" s="267"/>
      <c r="U32" s="267"/>
      <c r="V32" s="278">
        <f>IF(V31=0,0,V31/(P17/100))</f>
        <v>0</v>
      </c>
      <c r="W32" s="278"/>
      <c r="X32" s="278"/>
      <c r="Y32" s="278"/>
      <c r="Z32" s="278"/>
      <c r="AA32" s="278"/>
      <c r="AB32" s="278"/>
      <c r="AC32" s="278"/>
      <c r="AD32" s="278"/>
      <c r="AE32" s="278"/>
      <c r="AF32" s="278"/>
      <c r="AG32" s="278"/>
      <c r="AH32" s="278"/>
      <c r="AI32" s="278"/>
      <c r="AJ32" s="278"/>
      <c r="AK32" s="267" t="s">
        <v>68</v>
      </c>
      <c r="AL32" s="267"/>
      <c r="AM32" s="267"/>
      <c r="AN32" s="150"/>
      <c r="AO32" s="150"/>
      <c r="AP32" s="150"/>
      <c r="AQ32" s="147"/>
      <c r="AR32" s="147"/>
      <c r="AS32" s="147"/>
      <c r="AT32" s="147"/>
    </row>
    <row r="33" spans="1:46" ht="49.15" customHeight="1" x14ac:dyDescent="0.4">
      <c r="A33" s="150"/>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47"/>
      <c r="AR33" s="147"/>
      <c r="AS33" s="147"/>
      <c r="AT33" s="147"/>
    </row>
    <row r="34" spans="1:46" ht="18.600000000000001" customHeight="1" x14ac:dyDescent="0.4">
      <c r="A34" s="150"/>
      <c r="B34" s="150"/>
      <c r="C34" s="171" t="s">
        <v>366</v>
      </c>
      <c r="D34" s="5"/>
      <c r="E34" s="5"/>
      <c r="F34" s="5"/>
      <c r="G34" s="5"/>
      <c r="H34" s="5"/>
      <c r="I34" s="5"/>
      <c r="J34" s="5"/>
      <c r="K34" s="5"/>
      <c r="L34" s="144"/>
      <c r="M34" s="144"/>
      <c r="N34" s="144"/>
      <c r="O34" s="144"/>
      <c r="P34" s="144"/>
      <c r="Q34" s="144"/>
      <c r="R34" s="5"/>
      <c r="S34" s="5"/>
      <c r="T34" s="5"/>
      <c r="U34" s="180"/>
      <c r="V34" s="180"/>
      <c r="W34" s="180"/>
      <c r="X34" s="167"/>
      <c r="Y34" s="167"/>
      <c r="Z34" s="167"/>
      <c r="AA34" s="167"/>
      <c r="AB34" s="167"/>
      <c r="AC34" s="167"/>
      <c r="AD34" s="167"/>
      <c r="AE34" s="167"/>
      <c r="AF34" s="6"/>
      <c r="AG34" s="6"/>
      <c r="AH34" s="6"/>
      <c r="AI34" s="6"/>
      <c r="AJ34" s="6"/>
      <c r="AK34" s="6"/>
      <c r="AL34" s="167"/>
      <c r="AM34" s="167"/>
      <c r="AN34" s="180"/>
      <c r="AO34" s="150"/>
      <c r="AP34" s="150"/>
      <c r="AQ34" s="147"/>
      <c r="AR34" s="147"/>
      <c r="AS34" s="147"/>
      <c r="AT34" s="147"/>
    </row>
    <row r="35" spans="1:46" ht="18.600000000000001" customHeight="1" x14ac:dyDescent="0.4">
      <c r="A35" s="150"/>
      <c r="B35" s="150"/>
      <c r="C35" s="171"/>
      <c r="D35" s="5"/>
      <c r="E35" s="5"/>
      <c r="F35" s="5"/>
      <c r="G35" s="5"/>
      <c r="H35" s="5"/>
      <c r="I35" s="5"/>
      <c r="J35" s="5"/>
      <c r="K35" s="5"/>
      <c r="L35" s="144"/>
      <c r="M35" s="144"/>
      <c r="N35" s="144"/>
      <c r="O35" s="144"/>
      <c r="P35" s="144"/>
      <c r="Q35" s="144"/>
      <c r="R35" s="5"/>
      <c r="S35" s="5"/>
      <c r="T35" s="5"/>
      <c r="U35" s="180"/>
      <c r="V35" s="180"/>
      <c r="W35" s="180"/>
      <c r="X35" s="167"/>
      <c r="Y35" s="167"/>
      <c r="Z35" s="167"/>
      <c r="AA35" s="167"/>
      <c r="AB35" s="167"/>
      <c r="AC35" s="167"/>
      <c r="AD35" s="167"/>
      <c r="AE35" s="167"/>
      <c r="AF35" s="6"/>
      <c r="AG35" s="6"/>
      <c r="AH35" s="6"/>
      <c r="AI35" s="6"/>
      <c r="AJ35" s="6"/>
      <c r="AK35" s="6"/>
      <c r="AL35" s="167"/>
      <c r="AM35" s="167"/>
      <c r="AN35" s="180"/>
      <c r="AO35" s="150"/>
      <c r="AP35" s="282" t="s">
        <v>69</v>
      </c>
      <c r="AQ35" s="282"/>
      <c r="AR35" s="282"/>
      <c r="AS35" s="282"/>
      <c r="AT35" s="147"/>
    </row>
    <row r="36" spans="1:46" ht="18.600000000000001" customHeight="1" x14ac:dyDescent="0.4">
      <c r="A36" s="150"/>
      <c r="B36" s="150"/>
      <c r="C36" s="171"/>
      <c r="D36" s="283" t="s">
        <v>70</v>
      </c>
      <c r="E36" s="277"/>
      <c r="F36" s="277"/>
      <c r="G36" s="277"/>
      <c r="H36" s="277"/>
      <c r="I36" s="277"/>
      <c r="J36" s="277"/>
      <c r="K36" s="277"/>
      <c r="L36" s="277"/>
      <c r="M36" s="277"/>
      <c r="N36" s="277"/>
      <c r="O36" s="277"/>
      <c r="P36" s="284" t="s">
        <v>71</v>
      </c>
      <c r="Q36" s="285"/>
      <c r="R36" s="286"/>
      <c r="S36" s="277" t="s">
        <v>72</v>
      </c>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147"/>
    </row>
    <row r="37" spans="1:46" ht="18.600000000000001" customHeight="1" x14ac:dyDescent="0.4">
      <c r="A37" s="150"/>
      <c r="B37" s="150"/>
      <c r="C37" s="171"/>
      <c r="D37" s="277"/>
      <c r="E37" s="277"/>
      <c r="F37" s="277"/>
      <c r="G37" s="277"/>
      <c r="H37" s="277"/>
      <c r="I37" s="277"/>
      <c r="J37" s="277"/>
      <c r="K37" s="277"/>
      <c r="L37" s="277"/>
      <c r="M37" s="277"/>
      <c r="N37" s="277"/>
      <c r="O37" s="277"/>
      <c r="P37" s="287"/>
      <c r="Q37" s="288"/>
      <c r="R37" s="289"/>
      <c r="S37" s="277" t="s">
        <v>73</v>
      </c>
      <c r="T37" s="277"/>
      <c r="U37" s="277"/>
      <c r="V37" s="277"/>
      <c r="W37" s="277"/>
      <c r="X37" s="277"/>
      <c r="Y37" s="277"/>
      <c r="Z37" s="277"/>
      <c r="AA37" s="277"/>
      <c r="AB37" s="277"/>
      <c r="AC37" s="277"/>
      <c r="AD37" s="277"/>
      <c r="AE37" s="277"/>
      <c r="AF37" s="277"/>
      <c r="AG37" s="277"/>
      <c r="AH37" s="277"/>
      <c r="AI37" s="277"/>
      <c r="AJ37" s="277"/>
      <c r="AK37" s="293" t="s">
        <v>74</v>
      </c>
      <c r="AL37" s="293"/>
      <c r="AM37" s="293"/>
      <c r="AN37" s="293"/>
      <c r="AO37" s="293"/>
      <c r="AP37" s="293"/>
      <c r="AQ37" s="293"/>
      <c r="AR37" s="293"/>
      <c r="AS37" s="293"/>
      <c r="AT37" s="147"/>
    </row>
    <row r="38" spans="1:46" ht="18.600000000000001" customHeight="1" x14ac:dyDescent="0.4">
      <c r="A38" s="150"/>
      <c r="B38" s="150"/>
      <c r="C38" s="171"/>
      <c r="D38" s="277"/>
      <c r="E38" s="277"/>
      <c r="F38" s="277"/>
      <c r="G38" s="277"/>
      <c r="H38" s="277"/>
      <c r="I38" s="277"/>
      <c r="J38" s="277"/>
      <c r="K38" s="277"/>
      <c r="L38" s="277"/>
      <c r="M38" s="277"/>
      <c r="N38" s="277"/>
      <c r="O38" s="277"/>
      <c r="P38" s="290"/>
      <c r="Q38" s="291"/>
      <c r="R38" s="292"/>
      <c r="S38" s="293" t="s">
        <v>75</v>
      </c>
      <c r="T38" s="293"/>
      <c r="U38" s="293"/>
      <c r="V38" s="293" t="s">
        <v>76</v>
      </c>
      <c r="W38" s="293"/>
      <c r="X38" s="293"/>
      <c r="Y38" s="293" t="s">
        <v>77</v>
      </c>
      <c r="Z38" s="293"/>
      <c r="AA38" s="293"/>
      <c r="AB38" s="293" t="s">
        <v>78</v>
      </c>
      <c r="AC38" s="293"/>
      <c r="AD38" s="293"/>
      <c r="AE38" s="293" t="s">
        <v>79</v>
      </c>
      <c r="AF38" s="293"/>
      <c r="AG38" s="293"/>
      <c r="AH38" s="293" t="s">
        <v>49</v>
      </c>
      <c r="AI38" s="293"/>
      <c r="AJ38" s="293"/>
      <c r="AK38" s="293" t="s">
        <v>80</v>
      </c>
      <c r="AL38" s="293"/>
      <c r="AM38" s="293"/>
      <c r="AN38" s="293" t="s">
        <v>81</v>
      </c>
      <c r="AO38" s="293"/>
      <c r="AP38" s="293"/>
      <c r="AQ38" s="293" t="s">
        <v>82</v>
      </c>
      <c r="AR38" s="293"/>
      <c r="AS38" s="293"/>
      <c r="AT38" s="147"/>
    </row>
    <row r="39" spans="1:46" ht="18.600000000000001" customHeight="1" x14ac:dyDescent="0.4">
      <c r="A39" s="150"/>
      <c r="B39" s="150"/>
      <c r="C39" s="171"/>
      <c r="D39" s="280" t="s">
        <v>83</v>
      </c>
      <c r="E39" s="267"/>
      <c r="F39" s="267"/>
      <c r="G39" s="267"/>
      <c r="H39" s="267"/>
      <c r="I39" s="267"/>
      <c r="J39" s="267"/>
      <c r="K39" s="267"/>
      <c r="L39" s="267"/>
      <c r="M39" s="267"/>
      <c r="N39" s="267"/>
      <c r="O39" s="267"/>
      <c r="P39" s="278">
        <f>fuel!W24</f>
        <v>-1.87</v>
      </c>
      <c r="Q39" s="278"/>
      <c r="R39" s="278"/>
      <c r="S39" s="281">
        <f>fuel!X24</f>
        <v>-7.26</v>
      </c>
      <c r="T39" s="281"/>
      <c r="U39" s="281"/>
      <c r="V39" s="281">
        <f>fuel!Y24</f>
        <v>-14.53</v>
      </c>
      <c r="W39" s="281"/>
      <c r="X39" s="281"/>
      <c r="Y39" s="281">
        <f>fuel!Z24</f>
        <v>-29.06</v>
      </c>
      <c r="Z39" s="281"/>
      <c r="AA39" s="281"/>
      <c r="AB39" s="294">
        <f>fuel!AA24</f>
        <v>-43.59</v>
      </c>
      <c r="AC39" s="294"/>
      <c r="AD39" s="294"/>
      <c r="AE39" s="294">
        <f>fuel!AB24</f>
        <v>-72.650000000000006</v>
      </c>
      <c r="AF39" s="294"/>
      <c r="AG39" s="294"/>
      <c r="AH39" s="294">
        <f>fuel!AC24</f>
        <v>-72.650000000000006</v>
      </c>
      <c r="AI39" s="294"/>
      <c r="AJ39" s="294"/>
      <c r="AK39" s="294">
        <f>fuel!AD24</f>
        <v>-21.69</v>
      </c>
      <c r="AL39" s="294"/>
      <c r="AM39" s="294"/>
      <c r="AN39" s="281">
        <f>fuel!AE24</f>
        <v>-43.38</v>
      </c>
      <c r="AO39" s="281"/>
      <c r="AP39" s="281"/>
      <c r="AQ39" s="281">
        <f>fuel!AE24</f>
        <v>-43.38</v>
      </c>
      <c r="AR39" s="281"/>
      <c r="AS39" s="281"/>
      <c r="AT39" s="147"/>
    </row>
    <row r="40" spans="1:46" ht="18.600000000000001" customHeight="1" x14ac:dyDescent="0.4">
      <c r="A40" s="150"/>
      <c r="B40" s="150"/>
      <c r="C40" s="171"/>
      <c r="D40" s="181"/>
      <c r="E40" s="174" t="s">
        <v>84</v>
      </c>
      <c r="F40" s="175"/>
      <c r="G40" s="175"/>
      <c r="H40" s="175"/>
      <c r="I40" s="175"/>
      <c r="J40" s="175"/>
      <c r="K40" s="175"/>
      <c r="L40" s="175"/>
      <c r="M40" s="175"/>
      <c r="N40" s="175"/>
      <c r="O40" s="176"/>
      <c r="P40" s="278">
        <f>P39-P41</f>
        <v>5.13</v>
      </c>
      <c r="Q40" s="278"/>
      <c r="R40" s="278"/>
      <c r="S40" s="278">
        <f>IF(S39="-","-",S39-S41)</f>
        <v>19.93</v>
      </c>
      <c r="T40" s="278"/>
      <c r="U40" s="278"/>
      <c r="V40" s="278">
        <f>IF(V39="-","-",V39-V41)</f>
        <v>39.85</v>
      </c>
      <c r="W40" s="278"/>
      <c r="X40" s="278"/>
      <c r="Y40" s="278">
        <f>IF(Y39="-","-",Y39-Y41)</f>
        <v>79.69</v>
      </c>
      <c r="Z40" s="278"/>
      <c r="AA40" s="278"/>
      <c r="AB40" s="278">
        <f>IF(AB39="-","-",AB39-AB41)</f>
        <v>119.53999999999999</v>
      </c>
      <c r="AC40" s="278"/>
      <c r="AD40" s="278"/>
      <c r="AE40" s="278">
        <f>IF(AE39="-","-",AE39-AE41)</f>
        <v>199.23</v>
      </c>
      <c r="AF40" s="278"/>
      <c r="AG40" s="278"/>
      <c r="AH40" s="278">
        <f>IF(AH39="-","-",AH39-AH41)</f>
        <v>199.23</v>
      </c>
      <c r="AI40" s="278"/>
      <c r="AJ40" s="278"/>
      <c r="AK40" s="278">
        <f>IF(AK39="-","-",AK39-AK41)</f>
        <v>59.519999999999996</v>
      </c>
      <c r="AL40" s="278"/>
      <c r="AM40" s="278"/>
      <c r="AN40" s="278">
        <f>IF(AN39="-","-",AN39-AN41)</f>
        <v>119.03</v>
      </c>
      <c r="AO40" s="278"/>
      <c r="AP40" s="278"/>
      <c r="AQ40" s="278">
        <f>IF(AQ39="-","-",AQ39-AQ41)</f>
        <v>119.03</v>
      </c>
      <c r="AR40" s="278"/>
      <c r="AS40" s="278"/>
      <c r="AT40" s="147"/>
    </row>
    <row r="41" spans="1:46" ht="18.600000000000001" customHeight="1" x14ac:dyDescent="0.4">
      <c r="A41" s="150"/>
      <c r="B41" s="150"/>
      <c r="C41" s="171"/>
      <c r="D41" s="182"/>
      <c r="E41" s="174" t="s">
        <v>85</v>
      </c>
      <c r="F41" s="175"/>
      <c r="G41" s="175"/>
      <c r="H41" s="175"/>
      <c r="I41" s="175"/>
      <c r="J41" s="175"/>
      <c r="K41" s="175"/>
      <c r="L41" s="175"/>
      <c r="M41" s="175"/>
      <c r="N41" s="175"/>
      <c r="O41" s="176"/>
      <c r="P41" s="295">
        <v>-7</v>
      </c>
      <c r="Q41" s="296"/>
      <c r="R41" s="297"/>
      <c r="S41" s="295">
        <f>IF(S39="-","-",-27.19)</f>
        <v>-27.19</v>
      </c>
      <c r="T41" s="296"/>
      <c r="U41" s="297"/>
      <c r="V41" s="295">
        <f>IF(V39="-","-",-54.38)</f>
        <v>-54.38</v>
      </c>
      <c r="W41" s="296"/>
      <c r="X41" s="297"/>
      <c r="Y41" s="295">
        <f>IF(Y39="-","-",-108.75)</f>
        <v>-108.75</v>
      </c>
      <c r="Z41" s="296"/>
      <c r="AA41" s="297"/>
      <c r="AB41" s="295">
        <f>IF(AB39="-","-",-163.13)</f>
        <v>-163.13</v>
      </c>
      <c r="AC41" s="296"/>
      <c r="AD41" s="297"/>
      <c r="AE41" s="295">
        <f>IF(AE39="-","-",-271.88)</f>
        <v>-271.88</v>
      </c>
      <c r="AF41" s="296"/>
      <c r="AG41" s="297"/>
      <c r="AH41" s="295">
        <f>IF(AH39="-","-",-271.88)</f>
        <v>-271.88</v>
      </c>
      <c r="AI41" s="296"/>
      <c r="AJ41" s="297"/>
      <c r="AK41" s="295">
        <f>IF(AK39="-","-",-81.21)</f>
        <v>-81.209999999999994</v>
      </c>
      <c r="AL41" s="296"/>
      <c r="AM41" s="297"/>
      <c r="AN41" s="295">
        <f>IF(AN39="-","-",-162.41)</f>
        <v>-162.41</v>
      </c>
      <c r="AO41" s="296"/>
      <c r="AP41" s="297"/>
      <c r="AQ41" s="295">
        <f>IF(AQ39="-","-",-162.41)</f>
        <v>-162.41</v>
      </c>
      <c r="AR41" s="296"/>
      <c r="AS41" s="297"/>
      <c r="AT41" s="147"/>
    </row>
    <row r="42" spans="1:46" ht="18.600000000000001" customHeight="1" x14ac:dyDescent="0.4">
      <c r="A42" s="150"/>
      <c r="B42" s="150"/>
      <c r="C42" s="171"/>
      <c r="D42" s="267" t="s">
        <v>61</v>
      </c>
      <c r="E42" s="267"/>
      <c r="F42" s="267"/>
      <c r="G42" s="267"/>
      <c r="H42" s="267"/>
      <c r="I42" s="267"/>
      <c r="J42" s="267"/>
      <c r="K42" s="267"/>
      <c r="L42" s="267"/>
      <c r="M42" s="267"/>
      <c r="N42" s="267"/>
      <c r="O42" s="267"/>
      <c r="P42" s="298">
        <f>fuel!B24</f>
        <v>1.4</v>
      </c>
      <c r="Q42" s="298"/>
      <c r="R42" s="298"/>
      <c r="S42" s="298">
        <f>fuel!C24</f>
        <v>5.44</v>
      </c>
      <c r="T42" s="298"/>
      <c r="U42" s="298"/>
      <c r="V42" s="298">
        <f>fuel!D24</f>
        <v>10.88</v>
      </c>
      <c r="W42" s="298"/>
      <c r="X42" s="298"/>
      <c r="Y42" s="298">
        <f>fuel!E24</f>
        <v>21.75</v>
      </c>
      <c r="Z42" s="298"/>
      <c r="AA42" s="298"/>
      <c r="AB42" s="298">
        <f>fuel!F24</f>
        <v>32.630000000000003</v>
      </c>
      <c r="AC42" s="298"/>
      <c r="AD42" s="298"/>
      <c r="AE42" s="298">
        <f>fuel!G24</f>
        <v>54.38</v>
      </c>
      <c r="AF42" s="298"/>
      <c r="AG42" s="298"/>
      <c r="AH42" s="298">
        <f>fuel!H24</f>
        <v>54.38</v>
      </c>
      <c r="AI42" s="298"/>
      <c r="AJ42" s="298"/>
      <c r="AK42" s="298">
        <f>fuel!I24</f>
        <v>16.239999999999998</v>
      </c>
      <c r="AL42" s="298"/>
      <c r="AM42" s="298"/>
      <c r="AN42" s="298">
        <f>fuel!J24</f>
        <v>32.479999999999997</v>
      </c>
      <c r="AO42" s="298"/>
      <c r="AP42" s="298"/>
      <c r="AQ42" s="298">
        <f>fuel!K24</f>
        <v>32.479999999999997</v>
      </c>
      <c r="AR42" s="298"/>
      <c r="AS42" s="298"/>
      <c r="AT42" s="147"/>
    </row>
    <row r="43" spans="1:46" ht="18.600000000000001" customHeight="1" x14ac:dyDescent="0.4">
      <c r="A43" s="150"/>
      <c r="B43" s="150"/>
      <c r="C43" s="180"/>
      <c r="D43" s="177"/>
      <c r="E43" s="177"/>
      <c r="F43" s="177"/>
      <c r="G43" s="5"/>
      <c r="H43" s="5"/>
      <c r="I43" s="5"/>
      <c r="J43" s="5"/>
      <c r="K43" s="5"/>
      <c r="L43" s="144"/>
      <c r="M43" s="144"/>
      <c r="N43" s="144"/>
      <c r="O43" s="144"/>
      <c r="P43" s="144"/>
      <c r="Q43" s="144"/>
      <c r="R43" s="5"/>
      <c r="S43" s="5"/>
      <c r="T43" s="5"/>
      <c r="U43" s="180"/>
      <c r="V43" s="180"/>
      <c r="W43" s="180"/>
      <c r="X43" s="167"/>
      <c r="Y43" s="167"/>
      <c r="Z43" s="167"/>
      <c r="AA43" s="167"/>
      <c r="AB43" s="167"/>
      <c r="AC43" s="167"/>
      <c r="AD43" s="167"/>
      <c r="AE43" s="167"/>
      <c r="AF43" s="6"/>
      <c r="AG43" s="6"/>
      <c r="AH43" s="6"/>
      <c r="AI43" s="6"/>
      <c r="AJ43" s="6"/>
      <c r="AK43" s="6"/>
      <c r="AL43" s="167"/>
      <c r="AM43" s="167"/>
      <c r="AN43" s="180"/>
      <c r="AO43" s="150"/>
      <c r="AP43" s="282" t="s">
        <v>69</v>
      </c>
      <c r="AQ43" s="282"/>
      <c r="AR43" s="282"/>
      <c r="AS43" s="282"/>
      <c r="AT43" s="147"/>
    </row>
    <row r="44" spans="1:46" ht="18.600000000000001" customHeight="1" x14ac:dyDescent="0.4">
      <c r="A44" s="150"/>
      <c r="B44" s="150"/>
      <c r="C44" s="171"/>
      <c r="D44" s="283" t="s">
        <v>86</v>
      </c>
      <c r="E44" s="277"/>
      <c r="F44" s="277"/>
      <c r="G44" s="277"/>
      <c r="H44" s="277"/>
      <c r="I44" s="277"/>
      <c r="J44" s="277"/>
      <c r="K44" s="277"/>
      <c r="L44" s="277"/>
      <c r="M44" s="277"/>
      <c r="N44" s="277"/>
      <c r="O44" s="277"/>
      <c r="P44" s="284" t="s">
        <v>71</v>
      </c>
      <c r="Q44" s="285"/>
      <c r="R44" s="286"/>
      <c r="S44" s="277" t="s">
        <v>72</v>
      </c>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147"/>
    </row>
    <row r="45" spans="1:46" ht="18.600000000000001" customHeight="1" x14ac:dyDescent="0.4">
      <c r="A45" s="150"/>
      <c r="B45" s="150"/>
      <c r="C45" s="171"/>
      <c r="D45" s="277"/>
      <c r="E45" s="277"/>
      <c r="F45" s="277"/>
      <c r="G45" s="277"/>
      <c r="H45" s="277"/>
      <c r="I45" s="277"/>
      <c r="J45" s="277"/>
      <c r="K45" s="277"/>
      <c r="L45" s="277"/>
      <c r="M45" s="277"/>
      <c r="N45" s="277"/>
      <c r="O45" s="277"/>
      <c r="P45" s="287"/>
      <c r="Q45" s="288"/>
      <c r="R45" s="289"/>
      <c r="S45" s="277" t="s">
        <v>73</v>
      </c>
      <c r="T45" s="277"/>
      <c r="U45" s="277"/>
      <c r="V45" s="277"/>
      <c r="W45" s="277"/>
      <c r="X45" s="277"/>
      <c r="Y45" s="277"/>
      <c r="Z45" s="277"/>
      <c r="AA45" s="277"/>
      <c r="AB45" s="277"/>
      <c r="AC45" s="277"/>
      <c r="AD45" s="277"/>
      <c r="AE45" s="277"/>
      <c r="AF45" s="277"/>
      <c r="AG45" s="277"/>
      <c r="AH45" s="277"/>
      <c r="AI45" s="277"/>
      <c r="AJ45" s="277"/>
      <c r="AK45" s="293" t="s">
        <v>74</v>
      </c>
      <c r="AL45" s="293"/>
      <c r="AM45" s="293"/>
      <c r="AN45" s="293"/>
      <c r="AO45" s="293"/>
      <c r="AP45" s="293"/>
      <c r="AQ45" s="293"/>
      <c r="AR45" s="293"/>
      <c r="AS45" s="293"/>
      <c r="AT45" s="147"/>
    </row>
    <row r="46" spans="1:46" ht="18.600000000000001" customHeight="1" x14ac:dyDescent="0.4">
      <c r="A46" s="150"/>
      <c r="B46" s="150"/>
      <c r="C46" s="171"/>
      <c r="D46" s="277"/>
      <c r="E46" s="277"/>
      <c r="F46" s="277"/>
      <c r="G46" s="277"/>
      <c r="H46" s="277"/>
      <c r="I46" s="277"/>
      <c r="J46" s="277"/>
      <c r="K46" s="277"/>
      <c r="L46" s="277"/>
      <c r="M46" s="277"/>
      <c r="N46" s="277"/>
      <c r="O46" s="277"/>
      <c r="P46" s="290"/>
      <c r="Q46" s="291"/>
      <c r="R46" s="292"/>
      <c r="S46" s="293" t="s">
        <v>75</v>
      </c>
      <c r="T46" s="293"/>
      <c r="U46" s="293"/>
      <c r="V46" s="293" t="s">
        <v>76</v>
      </c>
      <c r="W46" s="293"/>
      <c r="X46" s="293"/>
      <c r="Y46" s="293" t="s">
        <v>77</v>
      </c>
      <c r="Z46" s="293"/>
      <c r="AA46" s="293"/>
      <c r="AB46" s="293" t="s">
        <v>78</v>
      </c>
      <c r="AC46" s="293"/>
      <c r="AD46" s="293"/>
      <c r="AE46" s="293" t="s">
        <v>79</v>
      </c>
      <c r="AF46" s="293"/>
      <c r="AG46" s="293"/>
      <c r="AH46" s="293" t="s">
        <v>49</v>
      </c>
      <c r="AI46" s="293"/>
      <c r="AJ46" s="293"/>
      <c r="AK46" s="293" t="s">
        <v>80</v>
      </c>
      <c r="AL46" s="293"/>
      <c r="AM46" s="293"/>
      <c r="AN46" s="293" t="s">
        <v>81</v>
      </c>
      <c r="AO46" s="293"/>
      <c r="AP46" s="293"/>
      <c r="AQ46" s="293" t="s">
        <v>82</v>
      </c>
      <c r="AR46" s="293"/>
      <c r="AS46" s="293"/>
      <c r="AT46" s="147"/>
    </row>
    <row r="47" spans="1:46" ht="18.600000000000001" customHeight="1" x14ac:dyDescent="0.4">
      <c r="A47" s="150"/>
      <c r="B47" s="150"/>
      <c r="C47" s="171"/>
      <c r="D47" s="280" t="s">
        <v>83</v>
      </c>
      <c r="E47" s="267"/>
      <c r="F47" s="267"/>
      <c r="G47" s="267"/>
      <c r="H47" s="267"/>
      <c r="I47" s="267"/>
      <c r="J47" s="267"/>
      <c r="K47" s="267"/>
      <c r="L47" s="267"/>
      <c r="M47" s="267"/>
      <c r="N47" s="267"/>
      <c r="O47" s="267"/>
      <c r="P47" s="278">
        <v>-8.7799999999999994</v>
      </c>
      <c r="Q47" s="278"/>
      <c r="R47" s="278"/>
      <c r="S47" s="281">
        <f>IF(D44="見直し後
2023年6月",-34.08,"-")</f>
        <v>-34.08</v>
      </c>
      <c r="T47" s="281"/>
      <c r="U47" s="281"/>
      <c r="V47" s="281">
        <f>IF(D44="見直し後
2023年6月",-68.13,"-")</f>
        <v>-68.13</v>
      </c>
      <c r="W47" s="281"/>
      <c r="X47" s="281"/>
      <c r="Y47" s="281">
        <f>IF(D44="見直し後
2023年6月",-136.27,"-")</f>
        <v>-136.27000000000001</v>
      </c>
      <c r="Z47" s="281"/>
      <c r="AA47" s="281"/>
      <c r="AB47" s="294">
        <f>IF(D44="見直し後
2023年6月",-204.4,"-")</f>
        <v>-204.4</v>
      </c>
      <c r="AC47" s="294"/>
      <c r="AD47" s="294"/>
      <c r="AE47" s="294">
        <f>IF(D44="見直し後
2023年6月",-340.67,"-")</f>
        <v>-340.67</v>
      </c>
      <c r="AF47" s="294"/>
      <c r="AG47" s="294"/>
      <c r="AH47" s="294">
        <f>IF(D44="見直し後
2023年6月",-340.67,"-")</f>
        <v>-340.67</v>
      </c>
      <c r="AI47" s="294"/>
      <c r="AJ47" s="294"/>
      <c r="AK47" s="294">
        <f>IF(D44="見直し後
2023年6月",-101.76,"-")</f>
        <v>-101.76</v>
      </c>
      <c r="AL47" s="294"/>
      <c r="AM47" s="294"/>
      <c r="AN47" s="281">
        <f>IF(D44="見直し後
2023年6月",-203.51,"-")</f>
        <v>-203.51</v>
      </c>
      <c r="AO47" s="281"/>
      <c r="AP47" s="281"/>
      <c r="AQ47" s="281">
        <f>IF(D44="見直し後
2023年6月",-203.51,"-")</f>
        <v>-203.51</v>
      </c>
      <c r="AR47" s="281"/>
      <c r="AS47" s="281"/>
      <c r="AT47" s="147"/>
    </row>
    <row r="48" spans="1:46" ht="18.600000000000001" customHeight="1" x14ac:dyDescent="0.4">
      <c r="A48" s="150"/>
      <c r="B48" s="150"/>
      <c r="C48" s="171"/>
      <c r="D48" s="181"/>
      <c r="E48" s="174" t="s">
        <v>84</v>
      </c>
      <c r="F48" s="175"/>
      <c r="G48" s="175"/>
      <c r="H48" s="175"/>
      <c r="I48" s="175"/>
      <c r="J48" s="175"/>
      <c r="K48" s="175"/>
      <c r="L48" s="175"/>
      <c r="M48" s="175"/>
      <c r="N48" s="175"/>
      <c r="O48" s="176"/>
      <c r="P48" s="278">
        <f>P47-P49</f>
        <v>-1.7799999999999994</v>
      </c>
      <c r="Q48" s="278"/>
      <c r="R48" s="278"/>
      <c r="S48" s="278">
        <f>IF(S47="-","-",S47-S49)</f>
        <v>-6.889999999999997</v>
      </c>
      <c r="T48" s="278"/>
      <c r="U48" s="278"/>
      <c r="V48" s="278">
        <f t="shared" ref="V48" si="0">IF(V47="-","-",V47-V49)</f>
        <v>-13.749999999999993</v>
      </c>
      <c r="W48" s="278"/>
      <c r="X48" s="278"/>
      <c r="Y48" s="278">
        <f t="shared" ref="Y48" si="1">IF(Y47="-","-",Y47-Y49)</f>
        <v>-27.52000000000001</v>
      </c>
      <c r="Z48" s="278"/>
      <c r="AA48" s="278"/>
      <c r="AB48" s="278">
        <f t="shared" ref="AB48" si="2">IF(AB47="-","-",AB47-AB49)</f>
        <v>-41.27000000000001</v>
      </c>
      <c r="AC48" s="278"/>
      <c r="AD48" s="278"/>
      <c r="AE48" s="278">
        <f t="shared" ref="AE48" si="3">IF(AE47="-","-",AE47-AE49)</f>
        <v>-68.79000000000002</v>
      </c>
      <c r="AF48" s="278"/>
      <c r="AG48" s="278"/>
      <c r="AH48" s="278">
        <f t="shared" ref="AH48" si="4">IF(AH47="-","-",AH47-AH49)</f>
        <v>-68.79000000000002</v>
      </c>
      <c r="AI48" s="278"/>
      <c r="AJ48" s="278"/>
      <c r="AK48" s="278">
        <f t="shared" ref="AK48" si="5">IF(AK47="-","-",AK47-AK49)</f>
        <v>-20.550000000000011</v>
      </c>
      <c r="AL48" s="278"/>
      <c r="AM48" s="278"/>
      <c r="AN48" s="278">
        <f t="shared" ref="AN48" si="6">IF(AN47="-","-",AN47-AN49)</f>
        <v>-41.099999999999994</v>
      </c>
      <c r="AO48" s="278"/>
      <c r="AP48" s="278"/>
      <c r="AQ48" s="278">
        <f t="shared" ref="AQ48" si="7">IF(AQ47="-","-",AQ47-AQ49)</f>
        <v>-41.099999999999994</v>
      </c>
      <c r="AR48" s="278"/>
      <c r="AS48" s="278"/>
      <c r="AT48" s="147"/>
    </row>
    <row r="49" spans="1:48" ht="18.600000000000001" customHeight="1" x14ac:dyDescent="0.4">
      <c r="A49" s="150"/>
      <c r="B49" s="150"/>
      <c r="C49" s="171"/>
      <c r="D49" s="182"/>
      <c r="E49" s="174" t="s">
        <v>85</v>
      </c>
      <c r="F49" s="175"/>
      <c r="G49" s="175"/>
      <c r="H49" s="175"/>
      <c r="I49" s="175"/>
      <c r="J49" s="175"/>
      <c r="K49" s="175"/>
      <c r="L49" s="175"/>
      <c r="M49" s="175"/>
      <c r="N49" s="175"/>
      <c r="O49" s="176"/>
      <c r="P49" s="295">
        <f>fuel!U25</f>
        <v>-7</v>
      </c>
      <c r="Q49" s="296"/>
      <c r="R49" s="297"/>
      <c r="S49" s="295">
        <f>IF(S47="-","-",-27.19)</f>
        <v>-27.19</v>
      </c>
      <c r="T49" s="296"/>
      <c r="U49" s="297"/>
      <c r="V49" s="295">
        <f>IF(V47="-","-",-54.38)</f>
        <v>-54.38</v>
      </c>
      <c r="W49" s="296"/>
      <c r="X49" s="297"/>
      <c r="Y49" s="295">
        <f>IF(Y47="-","-",-108.75)</f>
        <v>-108.75</v>
      </c>
      <c r="Z49" s="296"/>
      <c r="AA49" s="297"/>
      <c r="AB49" s="295">
        <f>IF(AB47="-","-",-163.13)</f>
        <v>-163.13</v>
      </c>
      <c r="AC49" s="296"/>
      <c r="AD49" s="297"/>
      <c r="AE49" s="295">
        <f>IF(AE47="-","-",-271.88)</f>
        <v>-271.88</v>
      </c>
      <c r="AF49" s="296"/>
      <c r="AG49" s="297"/>
      <c r="AH49" s="295">
        <f>IF(AH47="-","-",-271.88)</f>
        <v>-271.88</v>
      </c>
      <c r="AI49" s="296"/>
      <c r="AJ49" s="297"/>
      <c r="AK49" s="295">
        <f>IF(AK47="-","-",-81.21)</f>
        <v>-81.209999999999994</v>
      </c>
      <c r="AL49" s="296"/>
      <c r="AM49" s="297"/>
      <c r="AN49" s="295">
        <f>IF(AN47="-","-",-162.41)</f>
        <v>-162.41</v>
      </c>
      <c r="AO49" s="296"/>
      <c r="AP49" s="297"/>
      <c r="AQ49" s="295">
        <f>IF(AQ47="-","-",-162.41)</f>
        <v>-162.41</v>
      </c>
      <c r="AR49" s="296"/>
      <c r="AS49" s="297"/>
      <c r="AT49" s="147"/>
    </row>
    <row r="50" spans="1:48" ht="18.600000000000001" customHeight="1" x14ac:dyDescent="0.4">
      <c r="A50" s="150"/>
      <c r="B50" s="150"/>
      <c r="C50" s="171"/>
      <c r="D50" s="267" t="s">
        <v>61</v>
      </c>
      <c r="E50" s="267"/>
      <c r="F50" s="267"/>
      <c r="G50" s="267"/>
      <c r="H50" s="267"/>
      <c r="I50" s="267"/>
      <c r="J50" s="267"/>
      <c r="K50" s="267"/>
      <c r="L50" s="267"/>
      <c r="M50" s="267"/>
      <c r="N50" s="267"/>
      <c r="O50" s="267"/>
      <c r="P50" s="298">
        <f>fuel!B25</f>
        <v>1.4</v>
      </c>
      <c r="Q50" s="298"/>
      <c r="R50" s="298"/>
      <c r="S50" s="298">
        <f>fuel!C25</f>
        <v>5.44</v>
      </c>
      <c r="T50" s="298"/>
      <c r="U50" s="298"/>
      <c r="V50" s="298">
        <f>fuel!D25</f>
        <v>10.88</v>
      </c>
      <c r="W50" s="298"/>
      <c r="X50" s="298"/>
      <c r="Y50" s="298">
        <f>fuel!E25</f>
        <v>21.75</v>
      </c>
      <c r="Z50" s="298"/>
      <c r="AA50" s="298"/>
      <c r="AB50" s="298">
        <f>fuel!F25</f>
        <v>32.630000000000003</v>
      </c>
      <c r="AC50" s="298"/>
      <c r="AD50" s="298"/>
      <c r="AE50" s="298">
        <f>fuel!G25</f>
        <v>54.38</v>
      </c>
      <c r="AF50" s="298"/>
      <c r="AG50" s="298"/>
      <c r="AH50" s="298">
        <f>fuel!H25</f>
        <v>54.38</v>
      </c>
      <c r="AI50" s="298"/>
      <c r="AJ50" s="298"/>
      <c r="AK50" s="298">
        <f>fuel!I25</f>
        <v>16.239999999999998</v>
      </c>
      <c r="AL50" s="298"/>
      <c r="AM50" s="298"/>
      <c r="AN50" s="298">
        <f>fuel!J25</f>
        <v>32.479999999999997</v>
      </c>
      <c r="AO50" s="298"/>
      <c r="AP50" s="298"/>
      <c r="AQ50" s="298">
        <f>fuel!K25</f>
        <v>32.479999999999997</v>
      </c>
      <c r="AR50" s="298"/>
      <c r="AS50" s="298"/>
      <c r="AT50" s="147"/>
    </row>
    <row r="51" spans="1:48" s="2" customFormat="1" x14ac:dyDescent="0.4">
      <c r="A51" s="147"/>
      <c r="B51" s="147"/>
      <c r="C51" s="180"/>
      <c r="D51" s="177"/>
      <c r="E51" s="177"/>
      <c r="F51" s="177"/>
      <c r="G51" s="5"/>
      <c r="H51" s="5"/>
      <c r="I51" s="5"/>
      <c r="J51" s="5"/>
      <c r="K51" s="5"/>
      <c r="L51" s="144"/>
      <c r="M51" s="144"/>
      <c r="N51" s="144"/>
      <c r="O51" s="144"/>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c r="AV51"/>
    </row>
    <row r="52" spans="1:48" s="2" customFormat="1" x14ac:dyDescent="0.4">
      <c r="A52" s="147"/>
      <c r="B52" s="147"/>
      <c r="C52" s="150"/>
      <c r="D52" s="5"/>
      <c r="E52" s="5"/>
      <c r="F52" s="5"/>
      <c r="G52" s="5"/>
      <c r="H52" s="5"/>
      <c r="I52" s="5"/>
      <c r="J52" s="5"/>
      <c r="K52" s="5"/>
      <c r="L52" s="5"/>
      <c r="M52" s="5"/>
      <c r="N52" s="5"/>
      <c r="O52" s="5"/>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c r="AV52"/>
    </row>
    <row r="53" spans="1:48" s="2" customFormat="1" ht="25.5" x14ac:dyDescent="0.4">
      <c r="A53" s="147"/>
      <c r="B53" s="147"/>
      <c r="C53" s="183" t="s">
        <v>87</v>
      </c>
      <c r="D53" s="167"/>
      <c r="E53" s="167"/>
      <c r="F53" s="167"/>
      <c r="G53" s="167"/>
      <c r="H53" s="167"/>
      <c r="I53" s="167"/>
      <c r="J53" s="167"/>
      <c r="K53" s="167"/>
      <c r="L53" s="184"/>
      <c r="M53" s="184"/>
      <c r="N53" s="184"/>
      <c r="O53" s="184"/>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c r="AV53"/>
    </row>
    <row r="54" spans="1:48" s="2" customFormat="1" x14ac:dyDescent="0.4">
      <c r="A54" s="147"/>
      <c r="B54" s="147"/>
      <c r="C54" s="150"/>
      <c r="D54" s="167" t="s">
        <v>88</v>
      </c>
      <c r="E54" s="167" t="s">
        <v>354</v>
      </c>
      <c r="F54" s="167"/>
      <c r="G54" s="167"/>
      <c r="H54" s="167"/>
      <c r="I54" s="167"/>
      <c r="J54" s="167"/>
      <c r="K54" s="167"/>
      <c r="L54" s="167"/>
      <c r="M54" s="167"/>
      <c r="N54" s="167"/>
      <c r="O54" s="16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c r="AV54"/>
    </row>
    <row r="55" spans="1:48" s="2" customFormat="1" x14ac:dyDescent="0.4">
      <c r="A55" s="147"/>
      <c r="B55" s="147"/>
      <c r="C55" s="150"/>
      <c r="D55" s="167"/>
      <c r="E55" s="167" t="s">
        <v>89</v>
      </c>
      <c r="F55" s="150"/>
      <c r="G55" s="150"/>
      <c r="H55" s="150"/>
      <c r="I55" s="150"/>
      <c r="J55" s="150"/>
      <c r="K55" s="150"/>
      <c r="L55" s="150"/>
      <c r="M55" s="150"/>
      <c r="N55" s="150"/>
      <c r="O55" s="150"/>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c r="AV55"/>
    </row>
    <row r="56" spans="1:48" s="2" customFormat="1" x14ac:dyDescent="0.4">
      <c r="A56" s="147"/>
      <c r="B56" s="147"/>
      <c r="C56" s="150"/>
      <c r="D56" s="167" t="s">
        <v>88</v>
      </c>
      <c r="E56" s="167" t="s">
        <v>90</v>
      </c>
      <c r="F56" s="150"/>
      <c r="G56" s="150"/>
      <c r="H56" s="150"/>
      <c r="I56" s="150"/>
      <c r="J56" s="150"/>
      <c r="K56" s="150"/>
      <c r="L56" s="150"/>
      <c r="M56" s="150"/>
      <c r="N56" s="150"/>
      <c r="O56" s="150"/>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c r="AV56"/>
    </row>
    <row r="57" spans="1:48" s="2" customFormat="1" x14ac:dyDescent="0.4">
      <c r="A57" s="147"/>
      <c r="B57" s="147"/>
      <c r="C57" s="147"/>
      <c r="D57" s="147"/>
      <c r="E57" s="147"/>
      <c r="F57" s="147"/>
      <c r="G57" s="147"/>
      <c r="H57" s="147"/>
      <c r="I57" s="147"/>
      <c r="J57" s="147"/>
      <c r="K57" s="168"/>
      <c r="L57" s="147"/>
      <c r="M57" s="299"/>
      <c r="N57" s="299"/>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c r="AV57"/>
    </row>
    <row r="58" spans="1:48" s="2" customFormat="1" x14ac:dyDescent="0.4">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c r="AV58"/>
    </row>
    <row r="59" spans="1:48" s="2" customFormat="1" x14ac:dyDescent="0.4">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row>
    <row r="60" spans="1:48" s="2" customFormat="1" x14ac:dyDescent="0.4">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row>
    <row r="61" spans="1:48" s="2" customFormat="1" x14ac:dyDescent="0.4">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row>
    <row r="62" spans="1:48" x14ac:dyDescent="0.4"/>
    <row r="63" spans="1:48" ht="18.75" customHeight="1" x14ac:dyDescent="0.4"/>
    <row r="64" spans="1:48"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hidden="1" customHeight="1" x14ac:dyDescent="0.4"/>
    <row r="77" ht="18.75" hidden="1" customHeight="1" x14ac:dyDescent="0.4"/>
    <row r="78" ht="18.75" hidden="1" customHeight="1" x14ac:dyDescent="0.4"/>
    <row r="79" ht="18.75" hidden="1" customHeight="1" x14ac:dyDescent="0.4"/>
    <row r="80" ht="18.75" hidden="1" customHeight="1" x14ac:dyDescent="0.4"/>
    <row r="81" ht="18.75" hidden="1" customHeight="1" x14ac:dyDescent="0.4"/>
    <row r="82" ht="18.75" hidden="1" customHeight="1" x14ac:dyDescent="0.4"/>
    <row r="83" ht="18.75" hidden="1" customHeight="1" x14ac:dyDescent="0.4"/>
    <row r="84" ht="18.75" hidden="1" customHeight="1" x14ac:dyDescent="0.4"/>
    <row r="85" ht="18.75" hidden="1" customHeight="1" x14ac:dyDescent="0.4"/>
    <row r="86" ht="18.75" hidden="1" customHeight="1" x14ac:dyDescent="0.4"/>
    <row r="87" ht="18.75" hidden="1"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sheetData>
  <mergeCells count="183">
    <mergeCell ref="AQ48:AS48"/>
    <mergeCell ref="P49:R49"/>
    <mergeCell ref="S49:U49"/>
    <mergeCell ref="V49:X49"/>
    <mergeCell ref="Y49:AA49"/>
    <mergeCell ref="AB49:AD49"/>
    <mergeCell ref="M57:N57"/>
    <mergeCell ref="AB50:AD50"/>
    <mergeCell ref="AE50:AG50"/>
    <mergeCell ref="AH50:AJ50"/>
    <mergeCell ref="AK50:AM50"/>
    <mergeCell ref="AN50:AP50"/>
    <mergeCell ref="AQ50:AS50"/>
    <mergeCell ref="AE49:AG49"/>
    <mergeCell ref="AH49:AJ49"/>
    <mergeCell ref="AK49:AM49"/>
    <mergeCell ref="AN49:AP49"/>
    <mergeCell ref="AQ49:AS49"/>
    <mergeCell ref="D50:O50"/>
    <mergeCell ref="P50:R50"/>
    <mergeCell ref="S50:U50"/>
    <mergeCell ref="V50:X50"/>
    <mergeCell ref="Y50:AA50"/>
    <mergeCell ref="P48:R48"/>
    <mergeCell ref="S48:U48"/>
    <mergeCell ref="V48:X48"/>
    <mergeCell ref="Y48:AA48"/>
    <mergeCell ref="AB48:AD48"/>
    <mergeCell ref="AE48:AG48"/>
    <mergeCell ref="AH48:AJ48"/>
    <mergeCell ref="AK48:AM48"/>
    <mergeCell ref="AN48:AP48"/>
    <mergeCell ref="D47:O47"/>
    <mergeCell ref="P47:R47"/>
    <mergeCell ref="S47:U47"/>
    <mergeCell ref="V47:X47"/>
    <mergeCell ref="Y47:AA47"/>
    <mergeCell ref="AB47:AD47"/>
    <mergeCell ref="AE47:AG47"/>
    <mergeCell ref="AH47:AJ47"/>
    <mergeCell ref="AK47:AM47"/>
    <mergeCell ref="AN47:AP47"/>
    <mergeCell ref="D44:O46"/>
    <mergeCell ref="P44:R46"/>
    <mergeCell ref="S44:AS44"/>
    <mergeCell ref="S45:AJ45"/>
    <mergeCell ref="AK45:AS45"/>
    <mergeCell ref="S46:U46"/>
    <mergeCell ref="V46:X46"/>
    <mergeCell ref="Y46:AA46"/>
    <mergeCell ref="AB46:AD46"/>
    <mergeCell ref="AE46:AG46"/>
    <mergeCell ref="AQ47:AS47"/>
    <mergeCell ref="AQ42:AS42"/>
    <mergeCell ref="AP43:AS43"/>
    <mergeCell ref="AH41:AJ41"/>
    <mergeCell ref="AK41:AM41"/>
    <mergeCell ref="AN41:AP41"/>
    <mergeCell ref="AQ41:AS41"/>
    <mergeCell ref="AH46:AJ46"/>
    <mergeCell ref="AK46:AM46"/>
    <mergeCell ref="AN46:AP46"/>
    <mergeCell ref="AQ46:AS46"/>
    <mergeCell ref="D42:O42"/>
    <mergeCell ref="P42:R42"/>
    <mergeCell ref="S42:U42"/>
    <mergeCell ref="V42:X42"/>
    <mergeCell ref="Y42:AA42"/>
    <mergeCell ref="AB42:AD42"/>
    <mergeCell ref="AH40:AJ40"/>
    <mergeCell ref="AK40:AM40"/>
    <mergeCell ref="AN40:AP40"/>
    <mergeCell ref="AE42:AG42"/>
    <mergeCell ref="AH42:AJ42"/>
    <mergeCell ref="AK42:AM42"/>
    <mergeCell ref="AN42:AP42"/>
    <mergeCell ref="AN38:AP38"/>
    <mergeCell ref="AQ38:AS38"/>
    <mergeCell ref="AQ40:AS40"/>
    <mergeCell ref="P41:R41"/>
    <mergeCell ref="S41:U41"/>
    <mergeCell ref="V41:X41"/>
    <mergeCell ref="Y41:AA41"/>
    <mergeCell ref="AB41:AD41"/>
    <mergeCell ref="AE41:AG41"/>
    <mergeCell ref="P40:R40"/>
    <mergeCell ref="S40:U40"/>
    <mergeCell ref="V40:X40"/>
    <mergeCell ref="Y40:AA40"/>
    <mergeCell ref="AB40:AD40"/>
    <mergeCell ref="AE40:AG40"/>
    <mergeCell ref="D39:O39"/>
    <mergeCell ref="P39:R39"/>
    <mergeCell ref="S39:U39"/>
    <mergeCell ref="V39:X39"/>
    <mergeCell ref="Y39:AA39"/>
    <mergeCell ref="AP35:AS35"/>
    <mergeCell ref="D36:O38"/>
    <mergeCell ref="P36:R38"/>
    <mergeCell ref="S36:AS36"/>
    <mergeCell ref="S37:AJ37"/>
    <mergeCell ref="AK37:AS37"/>
    <mergeCell ref="S38:U38"/>
    <mergeCell ref="V38:X38"/>
    <mergeCell ref="Y38:AA38"/>
    <mergeCell ref="AB38:AD38"/>
    <mergeCell ref="AB39:AD39"/>
    <mergeCell ref="AE39:AG39"/>
    <mergeCell ref="AH39:AJ39"/>
    <mergeCell ref="AK39:AM39"/>
    <mergeCell ref="AN39:AP39"/>
    <mergeCell ref="AQ39:AS39"/>
    <mergeCell ref="AE38:AG38"/>
    <mergeCell ref="AH38:AJ38"/>
    <mergeCell ref="AK38:AM38"/>
    <mergeCell ref="D31:U31"/>
    <mergeCell ref="V31:AJ31"/>
    <mergeCell ref="AK31:AM31"/>
    <mergeCell ref="D32:U32"/>
    <mergeCell ref="V32:AJ32"/>
    <mergeCell ref="AK32:AM32"/>
    <mergeCell ref="D16:O16"/>
    <mergeCell ref="P16:X16"/>
    <mergeCell ref="Y16:AA16"/>
    <mergeCell ref="AB16:AJ16"/>
    <mergeCell ref="AK16:AM16"/>
    <mergeCell ref="D17:O17"/>
    <mergeCell ref="P17:X17"/>
    <mergeCell ref="Y17:AA17"/>
    <mergeCell ref="AB17:AJ17"/>
    <mergeCell ref="AK17:AM17"/>
    <mergeCell ref="E14:O14"/>
    <mergeCell ref="P14:X14"/>
    <mergeCell ref="Y14:AA14"/>
    <mergeCell ref="AB14:AJ14"/>
    <mergeCell ref="AK14:AM14"/>
    <mergeCell ref="P15:X15"/>
    <mergeCell ref="Y15:AA15"/>
    <mergeCell ref="AB15:AJ15"/>
    <mergeCell ref="AK15:AM15"/>
    <mergeCell ref="D12:O12"/>
    <mergeCell ref="P12:X12"/>
    <mergeCell ref="Y12:AA12"/>
    <mergeCell ref="AB12:AJ12"/>
    <mergeCell ref="AK12:AM12"/>
    <mergeCell ref="D13:O13"/>
    <mergeCell ref="P13:X13"/>
    <mergeCell ref="Y13:AA13"/>
    <mergeCell ref="AB13:AJ13"/>
    <mergeCell ref="AK13:AM13"/>
    <mergeCell ref="AH8:AI8"/>
    <mergeCell ref="AJ8:AK8"/>
    <mergeCell ref="AL8:AM8"/>
    <mergeCell ref="AN8:AO8"/>
    <mergeCell ref="D11:O11"/>
    <mergeCell ref="P11:AA11"/>
    <mergeCell ref="AB11:AM11"/>
    <mergeCell ref="AN7:AO7"/>
    <mergeCell ref="D8:K8"/>
    <mergeCell ref="L8:Q8"/>
    <mergeCell ref="R8:T8"/>
    <mergeCell ref="V8:W8"/>
    <mergeCell ref="X8:Y8"/>
    <mergeCell ref="Z8:AA8"/>
    <mergeCell ref="AB8:AC8"/>
    <mergeCell ref="AD8:AE8"/>
    <mergeCell ref="AF8:AG8"/>
    <mergeCell ref="AB7:AC7"/>
    <mergeCell ref="AD7:AE7"/>
    <mergeCell ref="AF7:AG7"/>
    <mergeCell ref="AH7:AI7"/>
    <mergeCell ref="AJ7:AK7"/>
    <mergeCell ref="AL7:AM7"/>
    <mergeCell ref="D6:K6"/>
    <mergeCell ref="L6:T6"/>
    <mergeCell ref="V6:W7"/>
    <mergeCell ref="X6:AI6"/>
    <mergeCell ref="AJ6:AO6"/>
    <mergeCell ref="D7:K7"/>
    <mergeCell ref="L7:Q7"/>
    <mergeCell ref="R7:T7"/>
    <mergeCell ref="X7:Y7"/>
    <mergeCell ref="Z7:AA7"/>
  </mergeCells>
  <phoneticPr fontId="4"/>
  <conditionalFormatting sqref="V8:AO8">
    <cfRule type="cellIs" dxfId="1" priority="2" operator="equal">
      <formula>""</formula>
    </cfRule>
  </conditionalFormatting>
  <conditionalFormatting sqref="L7:Q8">
    <cfRule type="cellIs" dxfId="0" priority="1" operator="equal">
      <formula>""</formula>
    </cfRule>
  </conditionalFormatting>
  <pageMargins left="0.7" right="0.7" top="0.75" bottom="0.75" header="0.3" footer="0.3"/>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4E07-980A-4001-8E67-0A4CEE2FDF4B}">
  <sheetPr>
    <tabColor theme="0" tint="-0.34998626667073579"/>
  </sheetPr>
  <dimension ref="A1"/>
  <sheetViews>
    <sheetView topLeftCell="A4" workbookViewId="0">
      <selection activeCell="Q19" sqref="O19:Q24"/>
    </sheetView>
  </sheetViews>
  <sheetFormatPr defaultRowHeight="18.75" x14ac:dyDescent="0.4"/>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D351-F437-4D29-932E-57699502BFF2}">
  <dimension ref="A1:J50"/>
  <sheetViews>
    <sheetView zoomScale="85" zoomScaleNormal="85" workbookViewId="0">
      <selection activeCell="Q19" sqref="O19:Q24"/>
    </sheetView>
  </sheetViews>
  <sheetFormatPr defaultRowHeight="18.75" x14ac:dyDescent="0.4"/>
  <cols>
    <col min="1" max="1" width="10.25" bestFit="1" customWidth="1"/>
    <col min="2" max="2" width="12.375" bestFit="1" customWidth="1"/>
    <col min="3" max="4" width="11" bestFit="1" customWidth="1"/>
    <col min="7" max="7" width="13" bestFit="1" customWidth="1"/>
    <col min="8" max="8" width="12.375" customWidth="1"/>
  </cols>
  <sheetData>
    <row r="1" spans="1:10" x14ac:dyDescent="0.4">
      <c r="A1" t="s">
        <v>91</v>
      </c>
      <c r="B1" t="s">
        <v>92</v>
      </c>
      <c r="C1" t="s">
        <v>93</v>
      </c>
      <c r="D1" t="s">
        <v>94</v>
      </c>
      <c r="E1" t="s">
        <v>95</v>
      </c>
      <c r="F1" t="s">
        <v>96</v>
      </c>
      <c r="G1" t="s">
        <v>97</v>
      </c>
      <c r="I1" t="s">
        <v>98</v>
      </c>
    </row>
    <row r="2" spans="1:10" x14ac:dyDescent="0.4">
      <c r="A2" t="s">
        <v>99</v>
      </c>
      <c r="B2">
        <v>1</v>
      </c>
      <c r="C2">
        <v>10</v>
      </c>
      <c r="D2">
        <v>1</v>
      </c>
      <c r="E2">
        <v>1</v>
      </c>
      <c r="F2">
        <v>1</v>
      </c>
      <c r="G2">
        <v>1</v>
      </c>
      <c r="J2" t="s">
        <v>100</v>
      </c>
    </row>
    <row r="3" spans="1:10" x14ac:dyDescent="0.4">
      <c r="A3" t="s">
        <v>101</v>
      </c>
      <c r="B3">
        <v>2</v>
      </c>
      <c r="C3">
        <v>15</v>
      </c>
      <c r="D3">
        <v>2</v>
      </c>
      <c r="E3">
        <v>2</v>
      </c>
      <c r="F3">
        <v>2</v>
      </c>
      <c r="G3">
        <v>2</v>
      </c>
      <c r="J3" t="s">
        <v>102</v>
      </c>
    </row>
    <row r="4" spans="1:10" x14ac:dyDescent="0.4">
      <c r="A4" t="s">
        <v>96</v>
      </c>
      <c r="B4">
        <v>3</v>
      </c>
      <c r="C4">
        <v>20</v>
      </c>
      <c r="D4">
        <v>3</v>
      </c>
      <c r="E4">
        <v>3</v>
      </c>
      <c r="F4">
        <v>3</v>
      </c>
      <c r="G4">
        <v>3</v>
      </c>
      <c r="J4" t="s">
        <v>103</v>
      </c>
    </row>
    <row r="5" spans="1:10" x14ac:dyDescent="0.4">
      <c r="A5" t="s">
        <v>97</v>
      </c>
      <c r="B5">
        <v>4</v>
      </c>
      <c r="C5">
        <v>30</v>
      </c>
      <c r="D5">
        <v>4</v>
      </c>
      <c r="E5">
        <v>4</v>
      </c>
      <c r="F5">
        <v>4</v>
      </c>
      <c r="G5">
        <v>4</v>
      </c>
    </row>
    <row r="6" spans="1:10" x14ac:dyDescent="0.4">
      <c r="A6" t="s">
        <v>95</v>
      </c>
      <c r="B6">
        <v>5</v>
      </c>
      <c r="C6">
        <v>40</v>
      </c>
      <c r="D6">
        <v>5</v>
      </c>
      <c r="E6">
        <v>5</v>
      </c>
      <c r="F6">
        <v>5</v>
      </c>
      <c r="G6">
        <v>5</v>
      </c>
    </row>
    <row r="7" spans="1:10" x14ac:dyDescent="0.4">
      <c r="B7">
        <v>6</v>
      </c>
      <c r="C7">
        <v>50</v>
      </c>
      <c r="D7">
        <v>6</v>
      </c>
      <c r="E7">
        <v>6</v>
      </c>
      <c r="F7">
        <v>6</v>
      </c>
      <c r="G7">
        <v>6</v>
      </c>
    </row>
    <row r="8" spans="1:10" x14ac:dyDescent="0.4">
      <c r="B8">
        <v>7</v>
      </c>
      <c r="C8">
        <v>60</v>
      </c>
      <c r="D8">
        <v>7</v>
      </c>
      <c r="E8">
        <v>7</v>
      </c>
      <c r="F8">
        <v>7</v>
      </c>
      <c r="G8">
        <v>7</v>
      </c>
    </row>
    <row r="9" spans="1:10" x14ac:dyDescent="0.4">
      <c r="B9">
        <v>8</v>
      </c>
      <c r="D9">
        <v>8</v>
      </c>
      <c r="E9">
        <v>8</v>
      </c>
      <c r="F9">
        <v>8</v>
      </c>
      <c r="G9">
        <v>8</v>
      </c>
    </row>
    <row r="10" spans="1:10" x14ac:dyDescent="0.4">
      <c r="B10">
        <v>9</v>
      </c>
      <c r="D10">
        <v>9</v>
      </c>
      <c r="E10">
        <v>9</v>
      </c>
      <c r="F10">
        <v>9</v>
      </c>
      <c r="G10">
        <v>9</v>
      </c>
    </row>
    <row r="11" spans="1:10" x14ac:dyDescent="0.4">
      <c r="B11">
        <v>10</v>
      </c>
      <c r="D11">
        <v>10</v>
      </c>
      <c r="E11">
        <v>10</v>
      </c>
      <c r="F11">
        <v>10</v>
      </c>
      <c r="G11">
        <v>10</v>
      </c>
    </row>
    <row r="12" spans="1:10" x14ac:dyDescent="0.4">
      <c r="B12">
        <v>11</v>
      </c>
      <c r="D12">
        <v>11</v>
      </c>
      <c r="E12">
        <v>11</v>
      </c>
      <c r="F12">
        <v>11</v>
      </c>
      <c r="G12">
        <v>11</v>
      </c>
    </row>
    <row r="13" spans="1:10" x14ac:dyDescent="0.4">
      <c r="B13">
        <v>12</v>
      </c>
      <c r="D13">
        <v>12</v>
      </c>
      <c r="E13">
        <v>12</v>
      </c>
      <c r="F13">
        <v>12</v>
      </c>
      <c r="G13">
        <v>12</v>
      </c>
    </row>
    <row r="14" spans="1:10" x14ac:dyDescent="0.4">
      <c r="B14">
        <v>13</v>
      </c>
      <c r="D14">
        <v>13</v>
      </c>
      <c r="E14">
        <v>13</v>
      </c>
      <c r="F14">
        <v>13</v>
      </c>
      <c r="G14">
        <v>13</v>
      </c>
    </row>
    <row r="15" spans="1:10" x14ac:dyDescent="0.4">
      <c r="B15">
        <v>14</v>
      </c>
      <c r="D15">
        <v>14</v>
      </c>
      <c r="E15">
        <v>14</v>
      </c>
      <c r="F15">
        <v>14</v>
      </c>
      <c r="G15">
        <v>14</v>
      </c>
    </row>
    <row r="16" spans="1:10" x14ac:dyDescent="0.4">
      <c r="B16">
        <v>15</v>
      </c>
      <c r="D16">
        <v>15</v>
      </c>
      <c r="E16">
        <v>15</v>
      </c>
      <c r="F16">
        <v>15</v>
      </c>
      <c r="G16">
        <v>15</v>
      </c>
    </row>
    <row r="17" spans="2:7" x14ac:dyDescent="0.4">
      <c r="B17">
        <v>16</v>
      </c>
      <c r="D17">
        <v>16</v>
      </c>
      <c r="E17">
        <v>16</v>
      </c>
      <c r="F17">
        <v>16</v>
      </c>
      <c r="G17">
        <v>16</v>
      </c>
    </row>
    <row r="18" spans="2:7" x14ac:dyDescent="0.4">
      <c r="B18">
        <v>17</v>
      </c>
      <c r="D18">
        <v>17</v>
      </c>
      <c r="E18">
        <v>17</v>
      </c>
      <c r="F18">
        <v>17</v>
      </c>
      <c r="G18">
        <v>17</v>
      </c>
    </row>
    <row r="19" spans="2:7" x14ac:dyDescent="0.4">
      <c r="B19">
        <v>18</v>
      </c>
      <c r="D19">
        <v>18</v>
      </c>
      <c r="E19">
        <v>18</v>
      </c>
      <c r="F19">
        <v>18</v>
      </c>
      <c r="G19">
        <v>18</v>
      </c>
    </row>
    <row r="20" spans="2:7" x14ac:dyDescent="0.4">
      <c r="B20">
        <v>19</v>
      </c>
      <c r="D20">
        <v>19</v>
      </c>
      <c r="E20">
        <v>19</v>
      </c>
      <c r="F20">
        <v>19</v>
      </c>
      <c r="G20">
        <v>19</v>
      </c>
    </row>
    <row r="21" spans="2:7" x14ac:dyDescent="0.4">
      <c r="B21">
        <v>20</v>
      </c>
      <c r="D21">
        <v>20</v>
      </c>
      <c r="E21">
        <v>20</v>
      </c>
      <c r="F21">
        <v>20</v>
      </c>
      <c r="G21">
        <v>20</v>
      </c>
    </row>
    <row r="22" spans="2:7" x14ac:dyDescent="0.4">
      <c r="B22">
        <v>21</v>
      </c>
      <c r="D22">
        <v>21</v>
      </c>
      <c r="E22">
        <v>21</v>
      </c>
      <c r="F22">
        <v>21</v>
      </c>
      <c r="G22">
        <v>21</v>
      </c>
    </row>
    <row r="23" spans="2:7" x14ac:dyDescent="0.4">
      <c r="B23">
        <v>22</v>
      </c>
      <c r="D23">
        <v>22</v>
      </c>
      <c r="E23">
        <v>22</v>
      </c>
      <c r="F23">
        <v>22</v>
      </c>
      <c r="G23">
        <v>22</v>
      </c>
    </row>
    <row r="24" spans="2:7" x14ac:dyDescent="0.4">
      <c r="B24">
        <v>23</v>
      </c>
      <c r="D24">
        <v>23</v>
      </c>
      <c r="E24">
        <v>23</v>
      </c>
      <c r="F24">
        <v>23</v>
      </c>
      <c r="G24">
        <v>23</v>
      </c>
    </row>
    <row r="25" spans="2:7" x14ac:dyDescent="0.4">
      <c r="B25">
        <v>24</v>
      </c>
      <c r="D25">
        <v>24</v>
      </c>
      <c r="E25">
        <v>24</v>
      </c>
      <c r="F25">
        <v>24</v>
      </c>
      <c r="G25">
        <v>24</v>
      </c>
    </row>
    <row r="26" spans="2:7" x14ac:dyDescent="0.4">
      <c r="B26">
        <v>25</v>
      </c>
      <c r="D26">
        <v>25</v>
      </c>
      <c r="E26">
        <v>25</v>
      </c>
      <c r="F26">
        <v>25</v>
      </c>
      <c r="G26">
        <v>25</v>
      </c>
    </row>
    <row r="27" spans="2:7" x14ac:dyDescent="0.4">
      <c r="B27">
        <v>26</v>
      </c>
      <c r="D27">
        <v>26</v>
      </c>
      <c r="E27">
        <v>26</v>
      </c>
      <c r="F27">
        <v>26</v>
      </c>
      <c r="G27">
        <v>26</v>
      </c>
    </row>
    <row r="28" spans="2:7" x14ac:dyDescent="0.4">
      <c r="B28">
        <v>27</v>
      </c>
      <c r="D28">
        <v>27</v>
      </c>
      <c r="E28">
        <v>27</v>
      </c>
      <c r="F28">
        <v>27</v>
      </c>
      <c r="G28">
        <v>27</v>
      </c>
    </row>
    <row r="29" spans="2:7" x14ac:dyDescent="0.4">
      <c r="B29">
        <v>28</v>
      </c>
      <c r="D29">
        <v>28</v>
      </c>
      <c r="E29">
        <v>28</v>
      </c>
      <c r="F29">
        <v>28</v>
      </c>
      <c r="G29">
        <v>28</v>
      </c>
    </row>
    <row r="30" spans="2:7" x14ac:dyDescent="0.4">
      <c r="B30">
        <v>29</v>
      </c>
      <c r="D30">
        <v>29</v>
      </c>
      <c r="E30">
        <v>29</v>
      </c>
      <c r="F30">
        <v>29</v>
      </c>
      <c r="G30">
        <v>29</v>
      </c>
    </row>
    <row r="31" spans="2:7" x14ac:dyDescent="0.4">
      <c r="B31">
        <v>30</v>
      </c>
      <c r="D31">
        <v>30</v>
      </c>
      <c r="E31">
        <v>30</v>
      </c>
      <c r="F31">
        <v>30</v>
      </c>
      <c r="G31">
        <v>30</v>
      </c>
    </row>
    <row r="32" spans="2:7" x14ac:dyDescent="0.4">
      <c r="B32">
        <v>31</v>
      </c>
      <c r="D32">
        <v>31</v>
      </c>
      <c r="E32">
        <v>31</v>
      </c>
      <c r="F32">
        <v>31</v>
      </c>
      <c r="G32">
        <v>31</v>
      </c>
    </row>
    <row r="33" spans="2:7" x14ac:dyDescent="0.4">
      <c r="B33">
        <v>32</v>
      </c>
      <c r="D33">
        <v>32</v>
      </c>
      <c r="E33">
        <v>32</v>
      </c>
      <c r="F33">
        <v>32</v>
      </c>
      <c r="G33">
        <v>32</v>
      </c>
    </row>
    <row r="34" spans="2:7" x14ac:dyDescent="0.4">
      <c r="B34">
        <v>33</v>
      </c>
      <c r="D34">
        <v>33</v>
      </c>
      <c r="E34">
        <v>33</v>
      </c>
      <c r="F34">
        <v>33</v>
      </c>
      <c r="G34">
        <v>33</v>
      </c>
    </row>
    <row r="35" spans="2:7" x14ac:dyDescent="0.4">
      <c r="B35">
        <v>34</v>
      </c>
      <c r="D35">
        <v>34</v>
      </c>
      <c r="E35">
        <v>34</v>
      </c>
      <c r="F35">
        <v>34</v>
      </c>
      <c r="G35">
        <v>34</v>
      </c>
    </row>
    <row r="36" spans="2:7" x14ac:dyDescent="0.4">
      <c r="B36">
        <v>35</v>
      </c>
      <c r="D36">
        <v>35</v>
      </c>
      <c r="E36">
        <v>35</v>
      </c>
      <c r="F36">
        <v>35</v>
      </c>
      <c r="G36">
        <v>35</v>
      </c>
    </row>
    <row r="37" spans="2:7" x14ac:dyDescent="0.4">
      <c r="B37">
        <v>36</v>
      </c>
      <c r="D37">
        <v>36</v>
      </c>
      <c r="E37">
        <v>36</v>
      </c>
      <c r="F37">
        <v>36</v>
      </c>
      <c r="G37">
        <v>36</v>
      </c>
    </row>
    <row r="38" spans="2:7" x14ac:dyDescent="0.4">
      <c r="B38">
        <v>37</v>
      </c>
      <c r="D38">
        <v>37</v>
      </c>
      <c r="E38">
        <v>37</v>
      </c>
      <c r="F38">
        <v>37</v>
      </c>
      <c r="G38">
        <v>37</v>
      </c>
    </row>
    <row r="39" spans="2:7" x14ac:dyDescent="0.4">
      <c r="B39">
        <v>38</v>
      </c>
      <c r="D39">
        <v>38</v>
      </c>
      <c r="E39">
        <v>38</v>
      </c>
      <c r="F39">
        <v>38</v>
      </c>
      <c r="G39">
        <v>38</v>
      </c>
    </row>
    <row r="40" spans="2:7" x14ac:dyDescent="0.4">
      <c r="B40">
        <v>39</v>
      </c>
      <c r="D40">
        <v>39</v>
      </c>
      <c r="E40">
        <v>39</v>
      </c>
      <c r="F40">
        <v>39</v>
      </c>
      <c r="G40">
        <v>39</v>
      </c>
    </row>
    <row r="41" spans="2:7" x14ac:dyDescent="0.4">
      <c r="B41">
        <v>40</v>
      </c>
      <c r="D41">
        <v>40</v>
      </c>
      <c r="E41">
        <v>40</v>
      </c>
      <c r="F41">
        <v>40</v>
      </c>
      <c r="G41">
        <v>40</v>
      </c>
    </row>
    <row r="42" spans="2:7" x14ac:dyDescent="0.4">
      <c r="B42">
        <v>41</v>
      </c>
      <c r="D42">
        <v>41</v>
      </c>
      <c r="E42">
        <v>41</v>
      </c>
      <c r="F42">
        <v>41</v>
      </c>
      <c r="G42">
        <v>41</v>
      </c>
    </row>
    <row r="43" spans="2:7" x14ac:dyDescent="0.4">
      <c r="B43">
        <v>42</v>
      </c>
      <c r="D43">
        <v>42</v>
      </c>
      <c r="E43">
        <v>42</v>
      </c>
      <c r="F43">
        <v>42</v>
      </c>
      <c r="G43">
        <v>42</v>
      </c>
    </row>
    <row r="44" spans="2:7" x14ac:dyDescent="0.4">
      <c r="B44">
        <v>43</v>
      </c>
      <c r="D44">
        <v>43</v>
      </c>
      <c r="E44">
        <v>43</v>
      </c>
      <c r="F44">
        <v>43</v>
      </c>
      <c r="G44">
        <v>43</v>
      </c>
    </row>
    <row r="45" spans="2:7" x14ac:dyDescent="0.4">
      <c r="B45">
        <v>44</v>
      </c>
      <c r="D45">
        <v>44</v>
      </c>
      <c r="E45">
        <v>44</v>
      </c>
      <c r="F45">
        <v>44</v>
      </c>
      <c r="G45">
        <v>44</v>
      </c>
    </row>
    <row r="46" spans="2:7" x14ac:dyDescent="0.4">
      <c r="B46">
        <v>45</v>
      </c>
      <c r="D46">
        <v>45</v>
      </c>
      <c r="E46">
        <v>45</v>
      </c>
      <c r="F46">
        <v>45</v>
      </c>
      <c r="G46">
        <v>45</v>
      </c>
    </row>
    <row r="47" spans="2:7" x14ac:dyDescent="0.4">
      <c r="B47">
        <v>46</v>
      </c>
      <c r="D47">
        <v>46</v>
      </c>
      <c r="E47">
        <v>46</v>
      </c>
      <c r="F47">
        <v>46</v>
      </c>
      <c r="G47">
        <v>46</v>
      </c>
    </row>
    <row r="48" spans="2:7" x14ac:dyDescent="0.4">
      <c r="B48">
        <v>47</v>
      </c>
      <c r="D48">
        <v>47</v>
      </c>
      <c r="E48">
        <v>47</v>
      </c>
      <c r="F48">
        <v>47</v>
      </c>
      <c r="G48">
        <v>47</v>
      </c>
    </row>
    <row r="49" spans="2:7" x14ac:dyDescent="0.4">
      <c r="B49">
        <v>48</v>
      </c>
      <c r="D49">
        <v>48</v>
      </c>
      <c r="E49">
        <v>48</v>
      </c>
      <c r="F49">
        <v>48</v>
      </c>
      <c r="G49">
        <v>48</v>
      </c>
    </row>
    <row r="50" spans="2:7" x14ac:dyDescent="0.4">
      <c r="B50">
        <v>49</v>
      </c>
      <c r="D50">
        <v>49</v>
      </c>
      <c r="E50">
        <v>49</v>
      </c>
      <c r="F50">
        <v>49</v>
      </c>
      <c r="G50">
        <v>49</v>
      </c>
    </row>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199A-6765-42E3-8115-5EBF871557CE}">
  <sheetPr>
    <tabColor theme="7" tint="0.79998168889431442"/>
  </sheetPr>
  <dimension ref="B1:AU35"/>
  <sheetViews>
    <sheetView workbookViewId="0">
      <pane xSplit="2" ySplit="2" topLeftCell="D15" activePane="bottomRight" state="frozen"/>
      <selection activeCell="Q19" sqref="O19:Q24"/>
      <selection pane="topRight" activeCell="Q19" sqref="O19:Q24"/>
      <selection pane="bottomLeft" activeCell="Q19" sqref="O19:Q24"/>
      <selection pane="bottomRight" activeCell="Q19" sqref="O19:Q24"/>
    </sheetView>
  </sheetViews>
  <sheetFormatPr defaultRowHeight="18.75" x14ac:dyDescent="0.4"/>
  <cols>
    <col min="1" max="1" width="2.25" customWidth="1"/>
    <col min="2" max="2" width="5.5" bestFit="1" customWidth="1"/>
    <col min="3" max="3" width="13.5" bestFit="1" customWidth="1"/>
    <col min="4" max="4" width="10.875" customWidth="1"/>
    <col min="5" max="5" width="4.5" bestFit="1" customWidth="1"/>
    <col min="6" max="6" width="3.25" customWidth="1"/>
    <col min="7" max="7" width="13.5" bestFit="1" customWidth="1"/>
    <col min="8" max="8" width="3.625" customWidth="1"/>
    <col min="9" max="9" width="6.5" bestFit="1" customWidth="1"/>
    <col min="10" max="10" width="3.375" bestFit="1" customWidth="1"/>
    <col min="11" max="11" width="6" bestFit="1" customWidth="1"/>
    <col min="12" max="12" width="3.375" bestFit="1" customWidth="1"/>
    <col min="13" max="13" width="7" bestFit="1" customWidth="1"/>
    <col min="14" max="14" width="3.375" bestFit="1" customWidth="1"/>
    <col min="15" max="15" width="7" bestFit="1" customWidth="1"/>
    <col min="16" max="16" width="3.375" bestFit="1" customWidth="1"/>
    <col min="17" max="17" width="7" bestFit="1" customWidth="1"/>
    <col min="18" max="18" width="3.375" bestFit="1" customWidth="1"/>
    <col min="19" max="19" width="6" bestFit="1" customWidth="1"/>
    <col min="20" max="20" width="3.375" bestFit="1" customWidth="1"/>
    <col min="21" max="21" width="7.875" bestFit="1" customWidth="1"/>
    <col min="22" max="22" width="3.375" bestFit="1" customWidth="1"/>
    <col min="23" max="23" width="6" bestFit="1" customWidth="1"/>
    <col min="24" max="24" width="3.375" bestFit="1" customWidth="1"/>
    <col min="25" max="25" width="7.875" bestFit="1" customWidth="1"/>
    <col min="26" max="26" width="3.375" bestFit="1" customWidth="1"/>
    <col min="27" max="27" width="5.5" customWidth="1"/>
    <col min="28" max="28" width="3.375" bestFit="1" customWidth="1"/>
    <col min="29" max="29" width="8.5" bestFit="1" customWidth="1"/>
    <col min="30" max="30" width="3.375" bestFit="1" customWidth="1"/>
    <col min="31" max="31" width="6" bestFit="1" customWidth="1"/>
    <col min="32" max="32" width="3.375" bestFit="1" customWidth="1"/>
    <col min="33" max="33" width="8.5" bestFit="1" customWidth="1"/>
    <col min="34" max="34" width="3.375" bestFit="1" customWidth="1"/>
    <col min="35" max="35" width="6" bestFit="1" customWidth="1"/>
    <col min="36" max="36" width="3.375" bestFit="1" customWidth="1"/>
    <col min="37" max="37" width="7" bestFit="1" customWidth="1"/>
    <col min="38" max="38" width="3.375" bestFit="1" customWidth="1"/>
    <col min="39" max="39" width="6" bestFit="1" customWidth="1"/>
    <col min="40" max="40" width="3.375" customWidth="1"/>
    <col min="41" max="41" width="7.875" bestFit="1" customWidth="1"/>
    <col min="42" max="42" width="3.375" bestFit="1" customWidth="1"/>
    <col min="43" max="43" width="6" bestFit="1" customWidth="1"/>
    <col min="44" max="44" width="3.375" bestFit="1" customWidth="1"/>
    <col min="45" max="45" width="7.875" bestFit="1" customWidth="1"/>
    <col min="46" max="46" width="3.375" bestFit="1" customWidth="1"/>
    <col min="47" max="47" width="6" bestFit="1" customWidth="1"/>
  </cols>
  <sheetData>
    <row r="1" spans="2:47" x14ac:dyDescent="0.4">
      <c r="B1" t="s">
        <v>296</v>
      </c>
    </row>
    <row r="2" spans="2:47" x14ac:dyDescent="0.4">
      <c r="B2" s="110">
        <v>2306</v>
      </c>
      <c r="I2" s="111"/>
      <c r="J2" s="111"/>
      <c r="K2" s="111"/>
      <c r="L2" s="111"/>
      <c r="M2" s="111"/>
      <c r="N2" s="111"/>
      <c r="O2" s="111"/>
      <c r="P2" s="111"/>
      <c r="Q2" s="111"/>
      <c r="R2" s="111"/>
      <c r="S2" s="111"/>
      <c r="T2" s="111"/>
      <c r="U2" s="111"/>
      <c r="V2" s="111"/>
      <c r="W2" s="111"/>
      <c r="X2" s="111"/>
      <c r="Y2" s="111"/>
      <c r="Z2" s="111"/>
      <c r="AA2" s="111"/>
      <c r="AB2" s="111"/>
      <c r="AD2" s="111"/>
      <c r="AE2" s="111"/>
      <c r="AF2" s="111"/>
      <c r="AH2" s="111"/>
      <c r="AI2" s="111"/>
      <c r="AJ2" s="111"/>
      <c r="AL2" s="111"/>
      <c r="AM2" s="111"/>
      <c r="AN2" s="111"/>
      <c r="AO2" s="111"/>
      <c r="AP2" s="111"/>
      <c r="AQ2" s="111"/>
    </row>
    <row r="3" spans="2:47" x14ac:dyDescent="0.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row>
    <row r="4" spans="2:47" s="113" customFormat="1" x14ac:dyDescent="0.4">
      <c r="I4" s="302" t="s">
        <v>108</v>
      </c>
      <c r="J4" s="303"/>
      <c r="K4" s="303"/>
      <c r="L4" s="114"/>
      <c r="M4" s="302" t="s">
        <v>73</v>
      </c>
      <c r="N4" s="303"/>
      <c r="O4" s="303"/>
      <c r="P4" s="303"/>
      <c r="Q4" s="303"/>
      <c r="R4" s="303"/>
      <c r="S4" s="303"/>
      <c r="T4" s="303"/>
      <c r="U4" s="303"/>
      <c r="V4" s="303"/>
      <c r="W4" s="303"/>
      <c r="X4" s="303"/>
      <c r="Y4" s="303"/>
      <c r="Z4" s="303"/>
      <c r="AA4" s="303"/>
      <c r="AB4" s="303"/>
      <c r="AC4" s="303"/>
      <c r="AD4" s="303"/>
      <c r="AE4" s="303"/>
      <c r="AF4" s="303"/>
      <c r="AG4" s="303"/>
      <c r="AH4" s="303"/>
      <c r="AI4" s="303"/>
      <c r="AJ4" s="304"/>
      <c r="AK4" s="302" t="s">
        <v>37</v>
      </c>
      <c r="AL4" s="303"/>
      <c r="AM4" s="303"/>
      <c r="AN4" s="303"/>
      <c r="AO4" s="303"/>
      <c r="AP4" s="303"/>
      <c r="AQ4" s="303"/>
      <c r="AR4" s="303"/>
      <c r="AS4" s="303"/>
      <c r="AT4" s="303"/>
      <c r="AU4" s="304"/>
    </row>
    <row r="5" spans="2:47" s="113" customFormat="1" x14ac:dyDescent="0.4">
      <c r="I5" s="114"/>
      <c r="J5" s="114"/>
      <c r="K5" s="114"/>
      <c r="L5" s="114"/>
      <c r="M5" s="305" t="s">
        <v>75</v>
      </c>
      <c r="N5" s="305"/>
      <c r="O5" s="305"/>
      <c r="P5" s="305"/>
      <c r="Q5" s="306" t="s">
        <v>76</v>
      </c>
      <c r="R5" s="306"/>
      <c r="S5" s="306"/>
      <c r="T5" s="306"/>
      <c r="U5" s="306" t="s">
        <v>77</v>
      </c>
      <c r="V5" s="306"/>
      <c r="W5" s="306"/>
      <c r="X5" s="306"/>
      <c r="Y5" s="305" t="s">
        <v>78</v>
      </c>
      <c r="Z5" s="305"/>
      <c r="AA5" s="305"/>
      <c r="AB5" s="305"/>
      <c r="AC5" s="305" t="s">
        <v>79</v>
      </c>
      <c r="AD5" s="305"/>
      <c r="AE5" s="305"/>
      <c r="AF5" s="305"/>
      <c r="AG5" s="301" t="s">
        <v>297</v>
      </c>
      <c r="AH5" s="301"/>
      <c r="AI5" s="301"/>
      <c r="AJ5" s="301"/>
      <c r="AK5" s="301" t="s">
        <v>80</v>
      </c>
      <c r="AL5" s="301"/>
      <c r="AM5" s="301"/>
      <c r="AN5" s="301"/>
      <c r="AO5" s="301" t="s">
        <v>298</v>
      </c>
      <c r="AP5" s="301"/>
      <c r="AQ5" s="301"/>
      <c r="AR5" s="301"/>
      <c r="AS5" s="301" t="s">
        <v>299</v>
      </c>
      <c r="AT5" s="301"/>
      <c r="AU5" s="301"/>
    </row>
    <row r="6" spans="2:47" s="115" customFormat="1" x14ac:dyDescent="0.4">
      <c r="C6" s="116" t="s">
        <v>16</v>
      </c>
      <c r="D6" s="117" t="s">
        <v>181</v>
      </c>
      <c r="E6" s="118">
        <f>試算諸元入力!Q14</f>
        <v>0</v>
      </c>
      <c r="G6" s="115" t="s">
        <v>300</v>
      </c>
      <c r="I6" s="119">
        <f>'old rate'!X11</f>
        <v>49.5</v>
      </c>
      <c r="J6" s="115" t="s">
        <v>301</v>
      </c>
      <c r="K6" s="120">
        <f>$E$6</f>
        <v>0</v>
      </c>
      <c r="L6" s="115" t="s">
        <v>302</v>
      </c>
      <c r="M6" s="115">
        <f>'old rate'!X12</f>
        <v>90.1</v>
      </c>
      <c r="N6" s="115" t="s">
        <v>301</v>
      </c>
      <c r="O6" s="120">
        <f t="shared" ref="O6:O19" si="0">$E$7</f>
        <v>0</v>
      </c>
      <c r="P6" s="115" t="s">
        <v>302</v>
      </c>
      <c r="Q6" s="115">
        <f>'old rate'!X13</f>
        <v>136.19999999999999</v>
      </c>
      <c r="R6" s="115" t="s">
        <v>301</v>
      </c>
      <c r="S6" s="120">
        <f t="shared" ref="S6:S19" si="1">$E$8</f>
        <v>0</v>
      </c>
      <c r="T6" s="115" t="s">
        <v>302</v>
      </c>
      <c r="U6" s="115">
        <f>'old rate'!X14</f>
        <v>228.4</v>
      </c>
      <c r="V6" s="115" t="s">
        <v>301</v>
      </c>
      <c r="W6" s="120">
        <f t="shared" ref="W6:W19" si="2">$E$9</f>
        <v>0</v>
      </c>
      <c r="X6" s="115" t="s">
        <v>302</v>
      </c>
      <c r="Y6" s="115">
        <f>'old rate'!X15</f>
        <v>320.61</v>
      </c>
      <c r="Z6" s="115" t="s">
        <v>301</v>
      </c>
      <c r="AA6" s="120">
        <f t="shared" ref="AA6:AA19" si="3">$E$10</f>
        <v>0</v>
      </c>
      <c r="AB6" s="115" t="s">
        <v>302</v>
      </c>
      <c r="AC6" s="115">
        <f>'old rate'!X16</f>
        <v>505.02</v>
      </c>
      <c r="AD6" s="115" t="s">
        <v>301</v>
      </c>
      <c r="AE6" s="120">
        <f t="shared" ref="AE6:AE19" si="4">$E$11</f>
        <v>0</v>
      </c>
      <c r="AF6" s="115" t="s">
        <v>302</v>
      </c>
      <c r="AG6" s="115">
        <f>'old rate'!X17</f>
        <v>505.02</v>
      </c>
      <c r="AH6" s="115" t="s">
        <v>301</v>
      </c>
      <c r="AI6" s="120">
        <f t="shared" ref="AI6:AI19" si="5">$E$12</f>
        <v>0</v>
      </c>
      <c r="AJ6" s="115" t="s">
        <v>302</v>
      </c>
      <c r="AK6" s="115">
        <f>'old rate'!X18</f>
        <v>218.27</v>
      </c>
      <c r="AL6" s="115" t="s">
        <v>301</v>
      </c>
      <c r="AM6" s="120">
        <f t="shared" ref="AM6:AM19" si="6">$E$13</f>
        <v>0</v>
      </c>
      <c r="AN6" s="115" t="s">
        <v>302</v>
      </c>
      <c r="AO6" s="115">
        <f>'old rate'!X19</f>
        <v>349.65</v>
      </c>
      <c r="AP6" s="115" t="s">
        <v>301</v>
      </c>
      <c r="AQ6" s="120">
        <f t="shared" ref="AQ6:AQ19" si="7">$E$14</f>
        <v>0</v>
      </c>
      <c r="AR6" s="115" t="s">
        <v>302</v>
      </c>
      <c r="AS6" s="115">
        <f>'old rate'!X20</f>
        <v>349.65</v>
      </c>
      <c r="AT6" s="115" t="s">
        <v>301</v>
      </c>
      <c r="AU6" s="120">
        <f t="shared" ref="AU6:AU19" si="8">$E$15</f>
        <v>0</v>
      </c>
    </row>
    <row r="7" spans="2:47" s="115" customFormat="1" x14ac:dyDescent="0.4">
      <c r="C7" s="116" t="s">
        <v>73</v>
      </c>
      <c r="D7" s="112" t="s">
        <v>75</v>
      </c>
      <c r="E7" s="118">
        <f>試算諸元入力!Q15</f>
        <v>0</v>
      </c>
      <c r="G7" s="121" t="s">
        <v>303</v>
      </c>
      <c r="H7" s="121"/>
      <c r="I7" s="119"/>
      <c r="K7" s="120"/>
      <c r="M7" s="115">
        <f>fuel!X21</f>
        <v>-7.26</v>
      </c>
      <c r="N7" s="115" t="s">
        <v>301</v>
      </c>
      <c r="O7" s="120">
        <f t="shared" si="0"/>
        <v>0</v>
      </c>
      <c r="P7" s="115" t="s">
        <v>302</v>
      </c>
      <c r="Q7" s="115">
        <f>fuel!Y21</f>
        <v>-14.53</v>
      </c>
      <c r="R7" s="115" t="s">
        <v>301</v>
      </c>
      <c r="S7" s="120">
        <f t="shared" si="1"/>
        <v>0</v>
      </c>
      <c r="T7" s="115" t="s">
        <v>302</v>
      </c>
      <c r="U7" s="115">
        <f>fuel!Z21</f>
        <v>-29.06</v>
      </c>
      <c r="V7" s="115" t="s">
        <v>301</v>
      </c>
      <c r="W7" s="120">
        <f t="shared" si="2"/>
        <v>0</v>
      </c>
      <c r="X7" s="115" t="s">
        <v>302</v>
      </c>
      <c r="Y7" s="115">
        <f>fuel!AA21</f>
        <v>-43.59</v>
      </c>
      <c r="Z7" s="115" t="s">
        <v>301</v>
      </c>
      <c r="AA7" s="120">
        <f t="shared" si="3"/>
        <v>0</v>
      </c>
      <c r="AB7" s="115" t="s">
        <v>302</v>
      </c>
      <c r="AC7" s="115">
        <f>fuel!AB21</f>
        <v>-72.650000000000006</v>
      </c>
      <c r="AD7" s="115" t="s">
        <v>301</v>
      </c>
      <c r="AE7" s="120">
        <f t="shared" si="4"/>
        <v>0</v>
      </c>
      <c r="AF7" s="115" t="s">
        <v>302</v>
      </c>
      <c r="AG7" s="115">
        <f>fuel!AC21</f>
        <v>-72.650000000000006</v>
      </c>
      <c r="AH7" s="115" t="s">
        <v>301</v>
      </c>
      <c r="AI7" s="120">
        <f t="shared" si="5"/>
        <v>0</v>
      </c>
      <c r="AJ7" s="115" t="s">
        <v>302</v>
      </c>
      <c r="AK7" s="115">
        <f>fuel!AD21</f>
        <v>-21.69</v>
      </c>
      <c r="AL7" s="115" t="s">
        <v>301</v>
      </c>
      <c r="AM7" s="120">
        <f t="shared" si="6"/>
        <v>0</v>
      </c>
      <c r="AN7" s="115" t="s">
        <v>302</v>
      </c>
      <c r="AO7" s="115">
        <f>fuel!AE21</f>
        <v>-43.38</v>
      </c>
      <c r="AP7" s="115" t="s">
        <v>301</v>
      </c>
      <c r="AQ7" s="120">
        <f t="shared" si="7"/>
        <v>0</v>
      </c>
      <c r="AR7" s="115" t="s">
        <v>302</v>
      </c>
      <c r="AS7" s="115">
        <f>fuel!AF21</f>
        <v>-43.38</v>
      </c>
      <c r="AT7" s="115" t="s">
        <v>301</v>
      </c>
      <c r="AU7" s="120">
        <f t="shared" si="8"/>
        <v>0</v>
      </c>
    </row>
    <row r="8" spans="2:47" s="115" customFormat="1" x14ac:dyDescent="0.4">
      <c r="C8" s="116"/>
      <c r="D8" s="122" t="s">
        <v>76</v>
      </c>
      <c r="E8" s="118">
        <f>試算諸元入力!Q16</f>
        <v>0</v>
      </c>
      <c r="G8" s="121" t="s">
        <v>304</v>
      </c>
      <c r="H8" s="121"/>
      <c r="I8" s="119"/>
      <c r="K8" s="120"/>
      <c r="M8" s="115">
        <f>fuel!C21</f>
        <v>13.4</v>
      </c>
      <c r="N8" s="115" t="s">
        <v>301</v>
      </c>
      <c r="O8" s="120">
        <f t="shared" si="0"/>
        <v>0</v>
      </c>
      <c r="P8" s="115" t="s">
        <v>302</v>
      </c>
      <c r="Q8" s="115">
        <f>fuel!D21</f>
        <v>26.8</v>
      </c>
      <c r="R8" s="115" t="s">
        <v>301</v>
      </c>
      <c r="S8" s="120">
        <f t="shared" si="1"/>
        <v>0</v>
      </c>
      <c r="T8" s="115" t="s">
        <v>302</v>
      </c>
      <c r="U8" s="115">
        <f>fuel!E21</f>
        <v>53.6</v>
      </c>
      <c r="V8" s="115" t="s">
        <v>301</v>
      </c>
      <c r="W8" s="120">
        <f t="shared" si="2"/>
        <v>0</v>
      </c>
      <c r="X8" s="115" t="s">
        <v>302</v>
      </c>
      <c r="Y8" s="115">
        <f>fuel!F21</f>
        <v>80.400000000000006</v>
      </c>
      <c r="Z8" s="115" t="s">
        <v>301</v>
      </c>
      <c r="AA8" s="120">
        <f t="shared" si="3"/>
        <v>0</v>
      </c>
      <c r="AB8" s="115" t="s">
        <v>302</v>
      </c>
      <c r="AC8" s="115">
        <f>fuel!G21</f>
        <v>134</v>
      </c>
      <c r="AD8" s="115" t="s">
        <v>301</v>
      </c>
      <c r="AE8" s="120">
        <f t="shared" si="4"/>
        <v>0</v>
      </c>
      <c r="AF8" s="115" t="s">
        <v>302</v>
      </c>
      <c r="AG8" s="115">
        <f>fuel!H21</f>
        <v>134</v>
      </c>
      <c r="AH8" s="115" t="s">
        <v>301</v>
      </c>
      <c r="AI8" s="120">
        <f t="shared" si="5"/>
        <v>0</v>
      </c>
      <c r="AJ8" s="115" t="s">
        <v>302</v>
      </c>
      <c r="AK8" s="115">
        <f>fuel!I21</f>
        <v>40.020000000000003</v>
      </c>
      <c r="AL8" s="115" t="s">
        <v>301</v>
      </c>
      <c r="AM8" s="120">
        <f t="shared" si="6"/>
        <v>0</v>
      </c>
      <c r="AN8" s="115" t="s">
        <v>302</v>
      </c>
      <c r="AO8" s="115">
        <f>fuel!J21</f>
        <v>80.05</v>
      </c>
      <c r="AP8" s="115" t="s">
        <v>301</v>
      </c>
      <c r="AQ8" s="120">
        <f t="shared" si="7"/>
        <v>0</v>
      </c>
      <c r="AR8" s="115" t="s">
        <v>302</v>
      </c>
      <c r="AS8" s="115">
        <f>fuel!K21</f>
        <v>80.05</v>
      </c>
      <c r="AT8" s="115" t="s">
        <v>301</v>
      </c>
      <c r="AU8" s="120">
        <f t="shared" si="8"/>
        <v>0</v>
      </c>
    </row>
    <row r="9" spans="2:47" s="115" customFormat="1" x14ac:dyDescent="0.4">
      <c r="C9" s="116"/>
      <c r="D9" s="122" t="s">
        <v>77</v>
      </c>
      <c r="E9" s="118">
        <f>試算諸元入力!Q17</f>
        <v>0</v>
      </c>
      <c r="G9" s="115" t="s">
        <v>305</v>
      </c>
      <c r="I9" s="119">
        <f>'new rate'!X11</f>
        <v>49.5</v>
      </c>
      <c r="J9" s="115" t="s">
        <v>301</v>
      </c>
      <c r="K9" s="120">
        <f>$E$6</f>
        <v>0</v>
      </c>
      <c r="L9" s="115" t="s">
        <v>302</v>
      </c>
      <c r="M9" s="115">
        <f>'new rate'!X12</f>
        <v>92.07</v>
      </c>
      <c r="N9" s="115" t="s">
        <v>301</v>
      </c>
      <c r="O9" s="120">
        <f t="shared" si="0"/>
        <v>0</v>
      </c>
      <c r="P9" s="115" t="s">
        <v>302</v>
      </c>
      <c r="Q9" s="115">
        <f>'new rate'!X13</f>
        <v>140.13</v>
      </c>
      <c r="R9" s="115" t="s">
        <v>301</v>
      </c>
      <c r="S9" s="120">
        <f t="shared" si="1"/>
        <v>0</v>
      </c>
      <c r="T9" s="115" t="s">
        <v>302</v>
      </c>
      <c r="U9" s="115">
        <f>'new rate'!X14</f>
        <v>236.26000000000002</v>
      </c>
      <c r="V9" s="115" t="s">
        <v>301</v>
      </c>
      <c r="W9" s="120">
        <f t="shared" si="2"/>
        <v>0</v>
      </c>
      <c r="X9" s="115" t="s">
        <v>302</v>
      </c>
      <c r="Y9" s="115">
        <f>'new rate'!X15</f>
        <v>332.4</v>
      </c>
      <c r="Z9" s="115" t="s">
        <v>301</v>
      </c>
      <c r="AA9" s="120">
        <f t="shared" si="3"/>
        <v>0</v>
      </c>
      <c r="AB9" s="115" t="s">
        <v>302</v>
      </c>
      <c r="AC9" s="115">
        <f>'new rate'!X16</f>
        <v>524.66999999999996</v>
      </c>
      <c r="AD9" s="115" t="s">
        <v>301</v>
      </c>
      <c r="AE9" s="120">
        <f t="shared" si="4"/>
        <v>0</v>
      </c>
      <c r="AF9" s="115" t="s">
        <v>302</v>
      </c>
      <c r="AG9" s="115">
        <f>'new rate'!X17</f>
        <v>524.66999999999996</v>
      </c>
      <c r="AH9" s="115" t="s">
        <v>301</v>
      </c>
      <c r="AI9" s="120">
        <f t="shared" si="5"/>
        <v>0</v>
      </c>
      <c r="AJ9" s="115" t="s">
        <v>302</v>
      </c>
      <c r="AK9" s="115">
        <f>'new rate'!X18</f>
        <v>224.15</v>
      </c>
      <c r="AL9" s="115" t="s">
        <v>301</v>
      </c>
      <c r="AM9" s="120">
        <f t="shared" si="6"/>
        <v>0</v>
      </c>
      <c r="AN9" s="115" t="s">
        <v>302</v>
      </c>
      <c r="AO9" s="115">
        <f>'new rate'!X19</f>
        <v>361.39</v>
      </c>
      <c r="AP9" s="115" t="s">
        <v>301</v>
      </c>
      <c r="AQ9" s="120">
        <f t="shared" si="7"/>
        <v>0</v>
      </c>
      <c r="AR9" s="115" t="s">
        <v>302</v>
      </c>
      <c r="AS9" s="115">
        <f>'new rate'!X20</f>
        <v>361.39</v>
      </c>
      <c r="AT9" s="115" t="s">
        <v>301</v>
      </c>
      <c r="AU9" s="120">
        <f t="shared" si="8"/>
        <v>0</v>
      </c>
    </row>
    <row r="10" spans="2:47" s="115" customFormat="1" x14ac:dyDescent="0.4">
      <c r="C10" s="116"/>
      <c r="D10" s="112" t="s">
        <v>78</v>
      </c>
      <c r="E10" s="118">
        <f>試算諸元入力!Q18</f>
        <v>0</v>
      </c>
      <c r="G10" s="121" t="s">
        <v>303</v>
      </c>
      <c r="H10" s="121"/>
      <c r="I10" s="119"/>
      <c r="K10" s="120"/>
      <c r="M10" s="115">
        <f>fuel!X22</f>
        <v>-7.26</v>
      </c>
      <c r="N10" s="115" t="s">
        <v>301</v>
      </c>
      <c r="O10" s="120">
        <f t="shared" si="0"/>
        <v>0</v>
      </c>
      <c r="P10" s="115" t="s">
        <v>302</v>
      </c>
      <c r="Q10" s="115">
        <f>fuel!Y22</f>
        <v>-14.53</v>
      </c>
      <c r="R10" s="115" t="s">
        <v>301</v>
      </c>
      <c r="S10" s="120">
        <f t="shared" si="1"/>
        <v>0</v>
      </c>
      <c r="T10" s="115" t="s">
        <v>302</v>
      </c>
      <c r="U10" s="115">
        <f>fuel!Z22</f>
        <v>-29.06</v>
      </c>
      <c r="V10" s="115" t="s">
        <v>301</v>
      </c>
      <c r="W10" s="120">
        <f t="shared" si="2"/>
        <v>0</v>
      </c>
      <c r="X10" s="115" t="s">
        <v>302</v>
      </c>
      <c r="Y10" s="115">
        <f>fuel!AA22</f>
        <v>-43.59</v>
      </c>
      <c r="Z10" s="115" t="s">
        <v>301</v>
      </c>
      <c r="AA10" s="120">
        <f t="shared" si="3"/>
        <v>0</v>
      </c>
      <c r="AB10" s="115" t="s">
        <v>302</v>
      </c>
      <c r="AC10" s="115">
        <f>fuel!AB22</f>
        <v>-72.650000000000006</v>
      </c>
      <c r="AD10" s="115" t="s">
        <v>301</v>
      </c>
      <c r="AE10" s="120">
        <f t="shared" si="4"/>
        <v>0</v>
      </c>
      <c r="AF10" s="115" t="s">
        <v>302</v>
      </c>
      <c r="AG10" s="115">
        <f>fuel!AC22</f>
        <v>-72.650000000000006</v>
      </c>
      <c r="AH10" s="115" t="s">
        <v>301</v>
      </c>
      <c r="AI10" s="120">
        <f t="shared" si="5"/>
        <v>0</v>
      </c>
      <c r="AJ10" s="115" t="s">
        <v>302</v>
      </c>
      <c r="AK10" s="115">
        <f>fuel!AD22</f>
        <v>-21.69</v>
      </c>
      <c r="AL10" s="115" t="s">
        <v>301</v>
      </c>
      <c r="AM10" s="120">
        <f t="shared" si="6"/>
        <v>0</v>
      </c>
      <c r="AN10" s="115" t="s">
        <v>302</v>
      </c>
      <c r="AO10" s="115">
        <f>fuel!AE22</f>
        <v>-43.38</v>
      </c>
      <c r="AP10" s="115" t="s">
        <v>301</v>
      </c>
      <c r="AQ10" s="120">
        <f t="shared" si="7"/>
        <v>0</v>
      </c>
      <c r="AR10" s="115" t="s">
        <v>302</v>
      </c>
      <c r="AS10" s="115">
        <f>fuel!AF22</f>
        <v>-43.38</v>
      </c>
      <c r="AT10" s="115" t="s">
        <v>301</v>
      </c>
      <c r="AU10" s="120">
        <f t="shared" si="8"/>
        <v>0</v>
      </c>
    </row>
    <row r="11" spans="2:47" s="115" customFormat="1" x14ac:dyDescent="0.4">
      <c r="C11" s="116"/>
      <c r="D11" s="112" t="s">
        <v>79</v>
      </c>
      <c r="E11" s="118">
        <f>試算諸元入力!Q19</f>
        <v>0</v>
      </c>
      <c r="G11" s="121" t="s">
        <v>304</v>
      </c>
      <c r="H11" s="121"/>
      <c r="I11" s="119"/>
      <c r="K11" s="120"/>
      <c r="M11" s="115">
        <f>fuel!C22</f>
        <v>13.4</v>
      </c>
      <c r="N11" s="115" t="s">
        <v>301</v>
      </c>
      <c r="O11" s="120">
        <f t="shared" si="0"/>
        <v>0</v>
      </c>
      <c r="P11" s="115" t="s">
        <v>302</v>
      </c>
      <c r="Q11" s="115">
        <f>fuel!D22</f>
        <v>26.8</v>
      </c>
      <c r="R11" s="115" t="s">
        <v>301</v>
      </c>
      <c r="S11" s="120">
        <f t="shared" si="1"/>
        <v>0</v>
      </c>
      <c r="T11" s="115" t="s">
        <v>302</v>
      </c>
      <c r="U11" s="115">
        <f>fuel!E22</f>
        <v>53.6</v>
      </c>
      <c r="V11" s="115" t="s">
        <v>301</v>
      </c>
      <c r="W11" s="120">
        <f t="shared" si="2"/>
        <v>0</v>
      </c>
      <c r="X11" s="115" t="s">
        <v>302</v>
      </c>
      <c r="Y11" s="115">
        <f>fuel!F22</f>
        <v>80.400000000000006</v>
      </c>
      <c r="Z11" s="115" t="s">
        <v>301</v>
      </c>
      <c r="AA11" s="120">
        <f t="shared" si="3"/>
        <v>0</v>
      </c>
      <c r="AB11" s="115" t="s">
        <v>302</v>
      </c>
      <c r="AC11" s="115">
        <f>fuel!G22</f>
        <v>134</v>
      </c>
      <c r="AD11" s="115" t="s">
        <v>301</v>
      </c>
      <c r="AE11" s="120">
        <f t="shared" si="4"/>
        <v>0</v>
      </c>
      <c r="AF11" s="115" t="s">
        <v>302</v>
      </c>
      <c r="AG11" s="115">
        <f>fuel!H22</f>
        <v>134</v>
      </c>
      <c r="AH11" s="115" t="s">
        <v>301</v>
      </c>
      <c r="AI11" s="120">
        <f t="shared" si="5"/>
        <v>0</v>
      </c>
      <c r="AJ11" s="115" t="s">
        <v>302</v>
      </c>
      <c r="AK11" s="115">
        <f>fuel!I22</f>
        <v>40.020000000000003</v>
      </c>
      <c r="AL11" s="115" t="s">
        <v>301</v>
      </c>
      <c r="AM11" s="120">
        <f t="shared" si="6"/>
        <v>0</v>
      </c>
      <c r="AN11" s="115" t="s">
        <v>302</v>
      </c>
      <c r="AO11" s="115">
        <f>fuel!J22</f>
        <v>80.05</v>
      </c>
      <c r="AP11" s="115" t="s">
        <v>301</v>
      </c>
      <c r="AQ11" s="120">
        <f t="shared" si="7"/>
        <v>0</v>
      </c>
      <c r="AR11" s="115" t="s">
        <v>302</v>
      </c>
      <c r="AS11" s="115">
        <f>fuel!K22</f>
        <v>80.05</v>
      </c>
      <c r="AT11" s="115" t="s">
        <v>301</v>
      </c>
      <c r="AU11" s="120">
        <f t="shared" si="8"/>
        <v>0</v>
      </c>
    </row>
    <row r="12" spans="2:47" s="115" customFormat="1" x14ac:dyDescent="0.4">
      <c r="C12" s="116"/>
      <c r="D12" s="4" t="s">
        <v>297</v>
      </c>
      <c r="E12" s="118">
        <f>試算諸元入力!Q20</f>
        <v>0</v>
      </c>
      <c r="G12" s="115" t="s">
        <v>306</v>
      </c>
      <c r="I12" s="119">
        <f>'new rate'!X11</f>
        <v>49.5</v>
      </c>
      <c r="J12" s="115" t="s">
        <v>301</v>
      </c>
      <c r="K12" s="120">
        <f>$E$6</f>
        <v>0</v>
      </c>
      <c r="L12" s="115" t="s">
        <v>302</v>
      </c>
      <c r="M12" s="115">
        <f>'new rate'!X12</f>
        <v>92.07</v>
      </c>
      <c r="N12" s="115" t="s">
        <v>301</v>
      </c>
      <c r="O12" s="120">
        <f t="shared" si="0"/>
        <v>0</v>
      </c>
      <c r="P12" s="115" t="s">
        <v>302</v>
      </c>
      <c r="Q12" s="115">
        <f>'new rate'!X13</f>
        <v>140.13</v>
      </c>
      <c r="R12" s="115" t="s">
        <v>301</v>
      </c>
      <c r="S12" s="120">
        <f t="shared" si="1"/>
        <v>0</v>
      </c>
      <c r="T12" s="115" t="s">
        <v>302</v>
      </c>
      <c r="U12" s="115">
        <f>'new rate'!X14</f>
        <v>236.26000000000002</v>
      </c>
      <c r="V12" s="115" t="s">
        <v>301</v>
      </c>
      <c r="W12" s="120">
        <f t="shared" si="2"/>
        <v>0</v>
      </c>
      <c r="X12" s="115" t="s">
        <v>302</v>
      </c>
      <c r="Y12" s="115">
        <f>'new rate'!X15</f>
        <v>332.4</v>
      </c>
      <c r="Z12" s="115" t="s">
        <v>301</v>
      </c>
      <c r="AA12" s="120">
        <f t="shared" si="3"/>
        <v>0</v>
      </c>
      <c r="AB12" s="115" t="s">
        <v>302</v>
      </c>
      <c r="AC12" s="115">
        <f>'new rate'!X16</f>
        <v>524.66999999999996</v>
      </c>
      <c r="AD12" s="115" t="s">
        <v>301</v>
      </c>
      <c r="AE12" s="120">
        <f t="shared" si="4"/>
        <v>0</v>
      </c>
      <c r="AF12" s="115" t="s">
        <v>302</v>
      </c>
      <c r="AG12" s="115">
        <f>'new rate'!X17</f>
        <v>524.66999999999996</v>
      </c>
      <c r="AH12" s="115" t="s">
        <v>301</v>
      </c>
      <c r="AI12" s="120">
        <f t="shared" si="5"/>
        <v>0</v>
      </c>
      <c r="AJ12" s="115" t="s">
        <v>302</v>
      </c>
      <c r="AK12" s="115">
        <f>'new rate'!X18</f>
        <v>224.15</v>
      </c>
      <c r="AL12" s="115" t="s">
        <v>301</v>
      </c>
      <c r="AM12" s="120">
        <f t="shared" si="6"/>
        <v>0</v>
      </c>
      <c r="AN12" s="115" t="s">
        <v>302</v>
      </c>
      <c r="AO12" s="115">
        <f>'new rate'!X19</f>
        <v>361.39</v>
      </c>
      <c r="AP12" s="115" t="s">
        <v>301</v>
      </c>
      <c r="AQ12" s="120">
        <f t="shared" si="7"/>
        <v>0</v>
      </c>
      <c r="AR12" s="115" t="s">
        <v>302</v>
      </c>
      <c r="AS12" s="115">
        <f>'new rate'!X20</f>
        <v>361.39</v>
      </c>
      <c r="AT12" s="115" t="s">
        <v>301</v>
      </c>
      <c r="AU12" s="120">
        <f t="shared" si="8"/>
        <v>0</v>
      </c>
    </row>
    <row r="13" spans="2:47" s="115" customFormat="1" x14ac:dyDescent="0.4">
      <c r="C13" s="116" t="s">
        <v>37</v>
      </c>
      <c r="D13" s="4" t="s">
        <v>80</v>
      </c>
      <c r="E13" s="118">
        <f>試算諸元入力!Q21</f>
        <v>0</v>
      </c>
      <c r="G13" s="121" t="s">
        <v>303</v>
      </c>
      <c r="H13" s="121"/>
      <c r="I13" s="119"/>
      <c r="K13" s="120"/>
      <c r="M13" s="115">
        <f>fuel!X24</f>
        <v>-7.26</v>
      </c>
      <c r="N13" s="115" t="s">
        <v>301</v>
      </c>
      <c r="O13" s="120">
        <f t="shared" si="0"/>
        <v>0</v>
      </c>
      <c r="P13" s="115" t="s">
        <v>302</v>
      </c>
      <c r="Q13" s="115">
        <f>fuel!Y24</f>
        <v>-14.53</v>
      </c>
      <c r="R13" s="115" t="s">
        <v>301</v>
      </c>
      <c r="S13" s="120">
        <f t="shared" si="1"/>
        <v>0</v>
      </c>
      <c r="T13" s="115" t="s">
        <v>302</v>
      </c>
      <c r="U13" s="115">
        <f>fuel!Z24</f>
        <v>-29.06</v>
      </c>
      <c r="V13" s="115" t="s">
        <v>301</v>
      </c>
      <c r="W13" s="120">
        <f t="shared" si="2"/>
        <v>0</v>
      </c>
      <c r="X13" s="115" t="s">
        <v>302</v>
      </c>
      <c r="Y13" s="115">
        <f>fuel!AA24</f>
        <v>-43.59</v>
      </c>
      <c r="Z13" s="115" t="s">
        <v>301</v>
      </c>
      <c r="AA13" s="120">
        <f t="shared" si="3"/>
        <v>0</v>
      </c>
      <c r="AB13" s="115" t="s">
        <v>302</v>
      </c>
      <c r="AC13" s="115">
        <f>fuel!AB24</f>
        <v>-72.650000000000006</v>
      </c>
      <c r="AD13" s="115" t="s">
        <v>301</v>
      </c>
      <c r="AE13" s="120">
        <f t="shared" si="4"/>
        <v>0</v>
      </c>
      <c r="AF13" s="115" t="s">
        <v>302</v>
      </c>
      <c r="AG13" s="115">
        <f>fuel!AC24</f>
        <v>-72.650000000000006</v>
      </c>
      <c r="AH13" s="115" t="s">
        <v>301</v>
      </c>
      <c r="AI13" s="120">
        <f t="shared" si="5"/>
        <v>0</v>
      </c>
      <c r="AJ13" s="115" t="s">
        <v>302</v>
      </c>
      <c r="AK13" s="115">
        <f>fuel!AD24</f>
        <v>-21.69</v>
      </c>
      <c r="AL13" s="115" t="s">
        <v>301</v>
      </c>
      <c r="AM13" s="120">
        <f t="shared" si="6"/>
        <v>0</v>
      </c>
      <c r="AN13" s="115" t="s">
        <v>302</v>
      </c>
      <c r="AO13" s="115">
        <f>fuel!AE24</f>
        <v>-43.38</v>
      </c>
      <c r="AP13" s="115" t="s">
        <v>301</v>
      </c>
      <c r="AQ13" s="120">
        <f t="shared" si="7"/>
        <v>0</v>
      </c>
      <c r="AR13" s="115" t="s">
        <v>302</v>
      </c>
      <c r="AS13" s="115">
        <f>fuel!AF24</f>
        <v>-43.38</v>
      </c>
      <c r="AT13" s="115" t="s">
        <v>301</v>
      </c>
      <c r="AU13" s="120">
        <f t="shared" si="8"/>
        <v>0</v>
      </c>
    </row>
    <row r="14" spans="2:47" s="115" customFormat="1" x14ac:dyDescent="0.4">
      <c r="C14" s="116"/>
      <c r="D14" s="4" t="s">
        <v>298</v>
      </c>
      <c r="E14" s="118">
        <f>試算諸元入力!Q22</f>
        <v>0</v>
      </c>
      <c r="G14" s="123" t="s">
        <v>307</v>
      </c>
      <c r="H14" s="121"/>
      <c r="I14" s="119"/>
      <c r="K14" s="120"/>
      <c r="M14" s="115">
        <f>電気料金試算結果!S41</f>
        <v>-27.19</v>
      </c>
      <c r="N14" s="115" t="s">
        <v>301</v>
      </c>
      <c r="O14" s="120">
        <f t="shared" si="0"/>
        <v>0</v>
      </c>
      <c r="P14" s="115" t="s">
        <v>302</v>
      </c>
      <c r="Q14" s="115">
        <f>電気料金試算結果!V41</f>
        <v>-54.38</v>
      </c>
      <c r="R14" s="115" t="s">
        <v>301</v>
      </c>
      <c r="S14" s="120">
        <f t="shared" si="1"/>
        <v>0</v>
      </c>
      <c r="T14" s="115" t="s">
        <v>302</v>
      </c>
      <c r="U14" s="115">
        <f>電気料金試算結果!Y41</f>
        <v>-108.75</v>
      </c>
      <c r="V14" s="115" t="s">
        <v>301</v>
      </c>
      <c r="W14" s="120">
        <f t="shared" si="2"/>
        <v>0</v>
      </c>
      <c r="X14" s="115" t="s">
        <v>302</v>
      </c>
      <c r="Y14" s="115">
        <f>電気料金試算結果!AB41</f>
        <v>-163.13</v>
      </c>
      <c r="Z14" s="115" t="s">
        <v>301</v>
      </c>
      <c r="AA14" s="120">
        <f t="shared" si="3"/>
        <v>0</v>
      </c>
      <c r="AB14" s="115" t="s">
        <v>302</v>
      </c>
      <c r="AC14" s="115">
        <f>電気料金試算結果!AE41</f>
        <v>-271.88</v>
      </c>
      <c r="AD14" s="115" t="s">
        <v>301</v>
      </c>
      <c r="AE14" s="120">
        <f t="shared" si="4"/>
        <v>0</v>
      </c>
      <c r="AF14" s="115" t="s">
        <v>302</v>
      </c>
      <c r="AG14" s="115">
        <f>電気料金試算結果!AE41</f>
        <v>-271.88</v>
      </c>
      <c r="AH14" s="115" t="s">
        <v>301</v>
      </c>
      <c r="AI14" s="120">
        <f t="shared" si="5"/>
        <v>0</v>
      </c>
      <c r="AJ14" s="115" t="s">
        <v>302</v>
      </c>
      <c r="AK14" s="115">
        <f>電気料金試算結果!AK41</f>
        <v>-81.209999999999994</v>
      </c>
      <c r="AL14" s="115" t="s">
        <v>301</v>
      </c>
      <c r="AM14" s="120">
        <f t="shared" si="6"/>
        <v>0</v>
      </c>
      <c r="AN14" s="115" t="s">
        <v>302</v>
      </c>
      <c r="AO14" s="115">
        <f>電気料金試算結果!AN41</f>
        <v>-162.41</v>
      </c>
      <c r="AP14" s="115" t="s">
        <v>301</v>
      </c>
      <c r="AQ14" s="120">
        <f t="shared" si="7"/>
        <v>0</v>
      </c>
      <c r="AR14" s="115" t="s">
        <v>302</v>
      </c>
      <c r="AS14" s="115">
        <f>電気料金試算結果!AQ41</f>
        <v>-162.41</v>
      </c>
      <c r="AT14" s="115" t="s">
        <v>301</v>
      </c>
      <c r="AU14" s="120">
        <f t="shared" si="8"/>
        <v>0</v>
      </c>
    </row>
    <row r="15" spans="2:47" s="115" customFormat="1" x14ac:dyDescent="0.4">
      <c r="C15" s="116"/>
      <c r="D15" s="4" t="s">
        <v>299</v>
      </c>
      <c r="E15" s="118">
        <f>試算諸元入力!Q23</f>
        <v>0</v>
      </c>
      <c r="G15" s="121" t="s">
        <v>304</v>
      </c>
      <c r="H15" s="121"/>
      <c r="I15" s="119"/>
      <c r="K15" s="120"/>
      <c r="M15" s="115">
        <f>fuel!C24</f>
        <v>5.44</v>
      </c>
      <c r="N15" s="115" t="s">
        <v>301</v>
      </c>
      <c r="O15" s="120">
        <f t="shared" si="0"/>
        <v>0</v>
      </c>
      <c r="P15" s="115" t="s">
        <v>302</v>
      </c>
      <c r="Q15" s="115">
        <f>fuel!D24</f>
        <v>10.88</v>
      </c>
      <c r="R15" s="115" t="s">
        <v>301</v>
      </c>
      <c r="S15" s="120">
        <f t="shared" si="1"/>
        <v>0</v>
      </c>
      <c r="T15" s="115" t="s">
        <v>302</v>
      </c>
      <c r="U15" s="115">
        <f>fuel!E24</f>
        <v>21.75</v>
      </c>
      <c r="V15" s="115" t="s">
        <v>301</v>
      </c>
      <c r="W15" s="120">
        <f t="shared" si="2"/>
        <v>0</v>
      </c>
      <c r="X15" s="115" t="s">
        <v>302</v>
      </c>
      <c r="Y15" s="115">
        <f>fuel!F24</f>
        <v>32.630000000000003</v>
      </c>
      <c r="Z15" s="115" t="s">
        <v>301</v>
      </c>
      <c r="AA15" s="120">
        <f t="shared" si="3"/>
        <v>0</v>
      </c>
      <c r="AB15" s="115" t="s">
        <v>302</v>
      </c>
      <c r="AC15" s="115">
        <f>fuel!G24</f>
        <v>54.38</v>
      </c>
      <c r="AD15" s="115" t="s">
        <v>301</v>
      </c>
      <c r="AE15" s="120">
        <f t="shared" si="4"/>
        <v>0</v>
      </c>
      <c r="AF15" s="115" t="s">
        <v>302</v>
      </c>
      <c r="AG15" s="115">
        <f>fuel!H24</f>
        <v>54.38</v>
      </c>
      <c r="AH15" s="115" t="s">
        <v>301</v>
      </c>
      <c r="AI15" s="120">
        <f t="shared" si="5"/>
        <v>0</v>
      </c>
      <c r="AJ15" s="115" t="s">
        <v>302</v>
      </c>
      <c r="AK15" s="115">
        <f>fuel!I24</f>
        <v>16.239999999999998</v>
      </c>
      <c r="AL15" s="115" t="s">
        <v>301</v>
      </c>
      <c r="AM15" s="120">
        <f t="shared" si="6"/>
        <v>0</v>
      </c>
      <c r="AN15" s="115" t="s">
        <v>302</v>
      </c>
      <c r="AO15" s="115">
        <f>fuel!J24</f>
        <v>32.479999999999997</v>
      </c>
      <c r="AP15" s="115" t="s">
        <v>301</v>
      </c>
      <c r="AQ15" s="120">
        <f t="shared" si="7"/>
        <v>0</v>
      </c>
      <c r="AR15" s="115" t="s">
        <v>302</v>
      </c>
      <c r="AS15" s="115">
        <f>fuel!K24</f>
        <v>32.479999999999997</v>
      </c>
      <c r="AT15" s="115" t="s">
        <v>301</v>
      </c>
      <c r="AU15" s="120">
        <f t="shared" si="8"/>
        <v>0</v>
      </c>
    </row>
    <row r="16" spans="2:47" s="115" customFormat="1" x14ac:dyDescent="0.4">
      <c r="D16" s="121"/>
      <c r="G16" s="115" t="s">
        <v>308</v>
      </c>
      <c r="I16" s="119">
        <f>'new rate2'!AA12</f>
        <v>49.5</v>
      </c>
      <c r="J16" s="115" t="s">
        <v>301</v>
      </c>
      <c r="K16" s="120">
        <f>$E$6</f>
        <v>0</v>
      </c>
      <c r="L16" s="115" t="s">
        <v>302</v>
      </c>
      <c r="M16" s="115">
        <f>'new rate2'!AA13</f>
        <v>157.61000000000001</v>
      </c>
      <c r="N16" s="115" t="s">
        <v>301</v>
      </c>
      <c r="O16" s="120">
        <f t="shared" si="0"/>
        <v>0</v>
      </c>
      <c r="P16" s="115" t="s">
        <v>302</v>
      </c>
      <c r="Q16" s="115">
        <f>'new rate2'!AA14</f>
        <v>271.21000000000004</v>
      </c>
      <c r="R16" s="115" t="s">
        <v>301</v>
      </c>
      <c r="S16" s="120">
        <f t="shared" si="1"/>
        <v>0</v>
      </c>
      <c r="T16" s="115" t="s">
        <v>302</v>
      </c>
      <c r="U16" s="115">
        <f>'new rate2'!AA15</f>
        <v>498.4</v>
      </c>
      <c r="V16" s="115" t="s">
        <v>301</v>
      </c>
      <c r="W16" s="120">
        <f t="shared" si="2"/>
        <v>0</v>
      </c>
      <c r="X16" s="115" t="s">
        <v>302</v>
      </c>
      <c r="Y16" s="115">
        <f>'new rate2'!AA16</f>
        <v>725.59</v>
      </c>
      <c r="Z16" s="115" t="s">
        <v>301</v>
      </c>
      <c r="AA16" s="120">
        <f t="shared" si="3"/>
        <v>0</v>
      </c>
      <c r="AB16" s="115" t="s">
        <v>302</v>
      </c>
      <c r="AC16" s="115">
        <f>'new rate2'!AA17</f>
        <v>1179.98</v>
      </c>
      <c r="AD16" s="115" t="s">
        <v>301</v>
      </c>
      <c r="AE16" s="120">
        <f t="shared" si="4"/>
        <v>0</v>
      </c>
      <c r="AF16" s="115" t="s">
        <v>302</v>
      </c>
      <c r="AG16" s="115">
        <f>'new rate2'!AA18</f>
        <v>1179.98</v>
      </c>
      <c r="AH16" s="115" t="s">
        <v>301</v>
      </c>
      <c r="AI16" s="120">
        <f t="shared" si="5"/>
        <v>0</v>
      </c>
      <c r="AJ16" s="115" t="s">
        <v>302</v>
      </c>
      <c r="AK16" s="115">
        <f>'new rate2'!AA19</f>
        <v>418.85999999999996</v>
      </c>
      <c r="AL16" s="115" t="s">
        <v>301</v>
      </c>
      <c r="AM16" s="120">
        <f t="shared" si="6"/>
        <v>0</v>
      </c>
      <c r="AN16" s="115" t="s">
        <v>302</v>
      </c>
      <c r="AO16" s="115">
        <f>'new rate2'!AA20</f>
        <v>750.78</v>
      </c>
      <c r="AP16" s="115" t="s">
        <v>301</v>
      </c>
      <c r="AQ16" s="120">
        <f t="shared" si="7"/>
        <v>0</v>
      </c>
      <c r="AR16" s="115" t="s">
        <v>302</v>
      </c>
      <c r="AS16" s="115">
        <f>'new rate2'!AA21</f>
        <v>750.78</v>
      </c>
      <c r="AT16" s="115" t="s">
        <v>301</v>
      </c>
      <c r="AU16" s="120">
        <f t="shared" si="8"/>
        <v>0</v>
      </c>
    </row>
    <row r="17" spans="4:47" s="115" customFormat="1" x14ac:dyDescent="0.4">
      <c r="D17" s="121"/>
      <c r="G17" s="121" t="s">
        <v>303</v>
      </c>
      <c r="H17" s="121"/>
      <c r="I17" s="119"/>
      <c r="K17" s="120"/>
      <c r="M17" s="115">
        <f>fuel!X25</f>
        <v>-34.08</v>
      </c>
      <c r="N17" s="115" t="s">
        <v>301</v>
      </c>
      <c r="O17" s="120">
        <f t="shared" si="0"/>
        <v>0</v>
      </c>
      <c r="P17" s="115" t="s">
        <v>302</v>
      </c>
      <c r="Q17" s="115">
        <f>fuel!Y25</f>
        <v>-68.13</v>
      </c>
      <c r="R17" s="115" t="s">
        <v>301</v>
      </c>
      <c r="S17" s="120">
        <f t="shared" si="1"/>
        <v>0</v>
      </c>
      <c r="T17" s="115" t="s">
        <v>302</v>
      </c>
      <c r="U17" s="115">
        <f>fuel!Z25</f>
        <v>-136.27000000000001</v>
      </c>
      <c r="V17" s="115" t="s">
        <v>301</v>
      </c>
      <c r="W17" s="120">
        <f t="shared" si="2"/>
        <v>0</v>
      </c>
      <c r="X17" s="115" t="s">
        <v>302</v>
      </c>
      <c r="Y17" s="115">
        <f>fuel!AA25</f>
        <v>-204.4</v>
      </c>
      <c r="Z17" s="115" t="s">
        <v>301</v>
      </c>
      <c r="AA17" s="120">
        <f t="shared" si="3"/>
        <v>0</v>
      </c>
      <c r="AB17" s="115" t="s">
        <v>302</v>
      </c>
      <c r="AC17" s="115">
        <f>fuel!AB25</f>
        <v>-340.67</v>
      </c>
      <c r="AD17" s="115" t="s">
        <v>301</v>
      </c>
      <c r="AE17" s="120">
        <f t="shared" si="4"/>
        <v>0</v>
      </c>
      <c r="AF17" s="115" t="s">
        <v>302</v>
      </c>
      <c r="AG17" s="115">
        <f>fuel!AC25</f>
        <v>-340.67</v>
      </c>
      <c r="AH17" s="115" t="s">
        <v>301</v>
      </c>
      <c r="AI17" s="120">
        <f t="shared" si="5"/>
        <v>0</v>
      </c>
      <c r="AJ17" s="115" t="s">
        <v>302</v>
      </c>
      <c r="AK17" s="115">
        <f>fuel!AD25</f>
        <v>-101.75999999999999</v>
      </c>
      <c r="AL17" s="115" t="s">
        <v>301</v>
      </c>
      <c r="AM17" s="120">
        <f t="shared" si="6"/>
        <v>0</v>
      </c>
      <c r="AN17" s="115" t="s">
        <v>302</v>
      </c>
      <c r="AO17" s="115">
        <f>fuel!AE25</f>
        <v>-203.51</v>
      </c>
      <c r="AP17" s="115" t="s">
        <v>301</v>
      </c>
      <c r="AQ17" s="120">
        <f t="shared" si="7"/>
        <v>0</v>
      </c>
      <c r="AR17" s="115" t="s">
        <v>302</v>
      </c>
      <c r="AS17" s="115">
        <f>fuel!AF25</f>
        <v>-203.51</v>
      </c>
      <c r="AT17" s="115" t="s">
        <v>301</v>
      </c>
      <c r="AU17" s="120">
        <f t="shared" si="8"/>
        <v>0</v>
      </c>
    </row>
    <row r="18" spans="4:47" s="115" customFormat="1" x14ac:dyDescent="0.4">
      <c r="G18" s="123" t="s">
        <v>307</v>
      </c>
      <c r="H18" s="121"/>
      <c r="I18" s="119"/>
      <c r="K18" s="120"/>
      <c r="M18" s="115">
        <f>電気料金試算結果!S49</f>
        <v>-27.19</v>
      </c>
      <c r="N18" s="115" t="s">
        <v>301</v>
      </c>
      <c r="O18" s="120">
        <f t="shared" si="0"/>
        <v>0</v>
      </c>
      <c r="P18" s="115" t="s">
        <v>302</v>
      </c>
      <c r="Q18" s="115">
        <f>電気料金試算結果!V49</f>
        <v>-54.38</v>
      </c>
      <c r="R18" s="115" t="s">
        <v>301</v>
      </c>
      <c r="S18" s="120">
        <f t="shared" si="1"/>
        <v>0</v>
      </c>
      <c r="T18" s="115" t="s">
        <v>302</v>
      </c>
      <c r="U18" s="115">
        <f>電気料金試算結果!Y49</f>
        <v>-108.75</v>
      </c>
      <c r="V18" s="115" t="s">
        <v>301</v>
      </c>
      <c r="W18" s="120">
        <f t="shared" si="2"/>
        <v>0</v>
      </c>
      <c r="X18" s="115" t="s">
        <v>302</v>
      </c>
      <c r="Y18" s="115">
        <f>電気料金試算結果!AB49</f>
        <v>-163.13</v>
      </c>
      <c r="Z18" s="115" t="s">
        <v>301</v>
      </c>
      <c r="AA18" s="120">
        <f t="shared" si="3"/>
        <v>0</v>
      </c>
      <c r="AB18" s="115" t="s">
        <v>302</v>
      </c>
      <c r="AC18" s="115">
        <f>電気料金試算結果!AE49</f>
        <v>-271.88</v>
      </c>
      <c r="AD18" s="115" t="s">
        <v>301</v>
      </c>
      <c r="AE18" s="120">
        <f t="shared" si="4"/>
        <v>0</v>
      </c>
      <c r="AF18" s="115" t="s">
        <v>302</v>
      </c>
      <c r="AG18" s="115">
        <f>電気料金試算結果!AH49</f>
        <v>-271.88</v>
      </c>
      <c r="AH18" s="115" t="s">
        <v>301</v>
      </c>
      <c r="AI18" s="120">
        <f t="shared" si="5"/>
        <v>0</v>
      </c>
      <c r="AJ18" s="115" t="s">
        <v>302</v>
      </c>
      <c r="AK18" s="115">
        <f>電気料金試算結果!AK49</f>
        <v>-81.209999999999994</v>
      </c>
      <c r="AL18" s="115" t="s">
        <v>301</v>
      </c>
      <c r="AM18" s="120">
        <f t="shared" si="6"/>
        <v>0</v>
      </c>
      <c r="AN18" s="115" t="s">
        <v>302</v>
      </c>
      <c r="AO18" s="115">
        <f>電気料金試算結果!AN49</f>
        <v>-162.41</v>
      </c>
      <c r="AP18" s="115" t="s">
        <v>301</v>
      </c>
      <c r="AQ18" s="120">
        <f t="shared" si="7"/>
        <v>0</v>
      </c>
      <c r="AR18" s="115" t="s">
        <v>302</v>
      </c>
      <c r="AS18" s="115">
        <f>電気料金試算結果!AQ49</f>
        <v>-162.41</v>
      </c>
      <c r="AT18" s="115" t="s">
        <v>301</v>
      </c>
      <c r="AU18" s="120">
        <f t="shared" si="8"/>
        <v>0</v>
      </c>
    </row>
    <row r="19" spans="4:47" s="115" customFormat="1" x14ac:dyDescent="0.4">
      <c r="G19" s="121" t="s">
        <v>304</v>
      </c>
      <c r="H19" s="121"/>
      <c r="I19" s="119"/>
      <c r="K19" s="120"/>
      <c r="M19" s="115">
        <f>fuel!C25</f>
        <v>5.44</v>
      </c>
      <c r="N19" s="115" t="s">
        <v>301</v>
      </c>
      <c r="O19" s="120">
        <f t="shared" si="0"/>
        <v>0</v>
      </c>
      <c r="P19" s="115" t="s">
        <v>302</v>
      </c>
      <c r="Q19" s="115">
        <f>fuel!D25</f>
        <v>10.88</v>
      </c>
      <c r="R19" s="115" t="s">
        <v>301</v>
      </c>
      <c r="S19" s="120">
        <f t="shared" si="1"/>
        <v>0</v>
      </c>
      <c r="T19" s="115" t="s">
        <v>302</v>
      </c>
      <c r="U19" s="115">
        <f>fuel!E25</f>
        <v>21.75</v>
      </c>
      <c r="V19" s="115" t="s">
        <v>301</v>
      </c>
      <c r="W19" s="120">
        <f t="shared" si="2"/>
        <v>0</v>
      </c>
      <c r="X19" s="115" t="s">
        <v>302</v>
      </c>
      <c r="Y19" s="115">
        <f>fuel!F25</f>
        <v>32.630000000000003</v>
      </c>
      <c r="Z19" s="115" t="s">
        <v>301</v>
      </c>
      <c r="AA19" s="120">
        <f t="shared" si="3"/>
        <v>0</v>
      </c>
      <c r="AB19" s="115" t="s">
        <v>302</v>
      </c>
      <c r="AC19" s="115">
        <f>fuel!G25</f>
        <v>54.38</v>
      </c>
      <c r="AD19" s="115" t="s">
        <v>301</v>
      </c>
      <c r="AE19" s="120">
        <f t="shared" si="4"/>
        <v>0</v>
      </c>
      <c r="AF19" s="115" t="s">
        <v>302</v>
      </c>
      <c r="AG19" s="115">
        <f>fuel!H25</f>
        <v>54.38</v>
      </c>
      <c r="AH19" s="115" t="s">
        <v>301</v>
      </c>
      <c r="AI19" s="120">
        <f t="shared" si="5"/>
        <v>0</v>
      </c>
      <c r="AJ19" s="115" t="s">
        <v>302</v>
      </c>
      <c r="AK19" s="115">
        <f>fuel!I25</f>
        <v>16.239999999999998</v>
      </c>
      <c r="AL19" s="115" t="s">
        <v>301</v>
      </c>
      <c r="AM19" s="120">
        <f t="shared" si="6"/>
        <v>0</v>
      </c>
      <c r="AN19" s="115" t="s">
        <v>302</v>
      </c>
      <c r="AO19" s="115">
        <f>fuel!J25</f>
        <v>32.479999999999997</v>
      </c>
      <c r="AP19" s="115" t="s">
        <v>301</v>
      </c>
      <c r="AQ19" s="120">
        <f t="shared" si="7"/>
        <v>0</v>
      </c>
      <c r="AR19" s="115" t="s">
        <v>302</v>
      </c>
      <c r="AS19" s="115">
        <f>fuel!K25</f>
        <v>32.479999999999997</v>
      </c>
      <c r="AT19" s="115" t="s">
        <v>301</v>
      </c>
      <c r="AU19" s="120">
        <f t="shared" si="8"/>
        <v>0</v>
      </c>
    </row>
    <row r="20" spans="4:47" s="115" customFormat="1" x14ac:dyDescent="0.4">
      <c r="L20" s="124"/>
    </row>
    <row r="21" spans="4:47" s="115" customFormat="1" x14ac:dyDescent="0.4">
      <c r="D21" s="300"/>
      <c r="E21" s="300"/>
      <c r="F21" s="300"/>
      <c r="I21" s="302" t="s">
        <v>108</v>
      </c>
      <c r="J21" s="303"/>
      <c r="K21" s="303"/>
      <c r="M21" s="302" t="s">
        <v>73</v>
      </c>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4"/>
      <c r="AK21" s="302" t="s">
        <v>37</v>
      </c>
      <c r="AL21" s="303"/>
      <c r="AM21" s="303"/>
      <c r="AN21" s="303"/>
      <c r="AO21" s="303"/>
      <c r="AP21" s="303"/>
      <c r="AQ21" s="303"/>
      <c r="AR21" s="303"/>
      <c r="AS21" s="303"/>
      <c r="AT21" s="303"/>
      <c r="AU21" s="304"/>
    </row>
    <row r="22" spans="4:47" s="115" customFormat="1" x14ac:dyDescent="0.4">
      <c r="D22" s="300" t="s">
        <v>300</v>
      </c>
      <c r="E22" s="300"/>
      <c r="F22" s="300"/>
      <c r="G22" s="115">
        <f>ROUNDDOWN(SUM(I22,M22,Q22,U22,Y22,AC22,AG22,AK22,AO22,AS22,M23,Q23,U23,Y23,AC23,AG23,AK23,AO23,AS23,I24),0)</f>
        <v>0</v>
      </c>
      <c r="H22" s="115" t="s">
        <v>310</v>
      </c>
      <c r="I22" s="300">
        <f>I6*K6</f>
        <v>0</v>
      </c>
      <c r="J22" s="300"/>
      <c r="K22" s="300"/>
      <c r="L22" s="115" t="s">
        <v>302</v>
      </c>
      <c r="M22" s="300">
        <f t="shared" ref="M22:M35" si="9">M6*O6</f>
        <v>0</v>
      </c>
      <c r="N22" s="300"/>
      <c r="O22" s="300"/>
      <c r="P22" s="115" t="s">
        <v>302</v>
      </c>
      <c r="Q22" s="300">
        <f t="shared" ref="Q22:Q35" si="10">Q6*S6</f>
        <v>0</v>
      </c>
      <c r="R22" s="300"/>
      <c r="S22" s="300"/>
      <c r="T22" s="115" t="s">
        <v>302</v>
      </c>
      <c r="U22" s="300">
        <f t="shared" ref="U22:U35" si="11">U6*W6</f>
        <v>0</v>
      </c>
      <c r="V22" s="300"/>
      <c r="W22" s="300"/>
      <c r="X22" s="115" t="s">
        <v>302</v>
      </c>
      <c r="Y22" s="300">
        <f t="shared" ref="Y22:Y35" si="12">Y6*AA6</f>
        <v>0</v>
      </c>
      <c r="Z22" s="300"/>
      <c r="AA22" s="300"/>
      <c r="AB22" s="115" t="s">
        <v>302</v>
      </c>
      <c r="AC22" s="300">
        <f t="shared" ref="AC22:AC35" si="13">AC6*AE6</f>
        <v>0</v>
      </c>
      <c r="AD22" s="300"/>
      <c r="AE22" s="300"/>
      <c r="AF22" s="115" t="s">
        <v>302</v>
      </c>
      <c r="AG22" s="300">
        <f t="shared" ref="AG22:AG35" si="14">AG6*AI6</f>
        <v>0</v>
      </c>
      <c r="AH22" s="300"/>
      <c r="AI22" s="300"/>
      <c r="AJ22" s="115" t="s">
        <v>302</v>
      </c>
      <c r="AK22" s="300">
        <f t="shared" ref="AK22:AK35" si="15">AK6*AM6</f>
        <v>0</v>
      </c>
      <c r="AL22" s="300"/>
      <c r="AM22" s="300"/>
      <c r="AN22" s="115" t="s">
        <v>302</v>
      </c>
      <c r="AO22" s="300">
        <f t="shared" ref="AO22:AO35" si="16">AO6*AQ6</f>
        <v>0</v>
      </c>
      <c r="AP22" s="300"/>
      <c r="AQ22" s="300"/>
      <c r="AR22" s="115" t="s">
        <v>302</v>
      </c>
      <c r="AS22" s="300">
        <f t="shared" ref="AS22:AS35" si="17">AS6*AU6</f>
        <v>0</v>
      </c>
      <c r="AT22" s="300"/>
      <c r="AU22" s="300"/>
    </row>
    <row r="23" spans="4:47" s="115" customFormat="1" x14ac:dyDescent="0.4">
      <c r="F23" s="115" t="s">
        <v>309</v>
      </c>
      <c r="G23" s="115">
        <f>SUM(M22,Q22,U22,Y22,AC22,AG22,AK22,AO22,AS22)</f>
        <v>0</v>
      </c>
      <c r="I23" s="300">
        <f>SUM(M23,Q23,U23,Y23,AC23,AG23,AK23,AO23,AS23)</f>
        <v>0</v>
      </c>
      <c r="J23" s="300"/>
      <c r="K23" s="300"/>
      <c r="L23" s="115" t="s">
        <v>310</v>
      </c>
      <c r="M23" s="300">
        <f t="shared" si="9"/>
        <v>0</v>
      </c>
      <c r="N23" s="300"/>
      <c r="O23" s="300"/>
      <c r="P23" s="115" t="s">
        <v>302</v>
      </c>
      <c r="Q23" s="300">
        <f t="shared" si="10"/>
        <v>0</v>
      </c>
      <c r="R23" s="300"/>
      <c r="S23" s="300"/>
      <c r="T23" s="115" t="s">
        <v>302</v>
      </c>
      <c r="U23" s="300">
        <f t="shared" si="11"/>
        <v>0</v>
      </c>
      <c r="V23" s="300"/>
      <c r="W23" s="300"/>
      <c r="X23" s="115" t="s">
        <v>302</v>
      </c>
      <c r="Y23" s="300">
        <f t="shared" si="12"/>
        <v>0</v>
      </c>
      <c r="Z23" s="300"/>
      <c r="AA23" s="300"/>
      <c r="AB23" s="115" t="s">
        <v>302</v>
      </c>
      <c r="AC23" s="300">
        <f t="shared" si="13"/>
        <v>0</v>
      </c>
      <c r="AD23" s="300"/>
      <c r="AE23" s="300"/>
      <c r="AF23" s="115" t="s">
        <v>302</v>
      </c>
      <c r="AG23" s="300">
        <f t="shared" si="14"/>
        <v>0</v>
      </c>
      <c r="AH23" s="300"/>
      <c r="AI23" s="300"/>
      <c r="AJ23" s="115" t="s">
        <v>302</v>
      </c>
      <c r="AK23" s="300">
        <f t="shared" si="15"/>
        <v>0</v>
      </c>
      <c r="AL23" s="300"/>
      <c r="AM23" s="300"/>
      <c r="AN23" s="115" t="s">
        <v>302</v>
      </c>
      <c r="AO23" s="300">
        <f t="shared" si="16"/>
        <v>0</v>
      </c>
      <c r="AP23" s="300"/>
      <c r="AQ23" s="300"/>
      <c r="AR23" s="115" t="s">
        <v>302</v>
      </c>
      <c r="AS23" s="300">
        <f t="shared" si="17"/>
        <v>0</v>
      </c>
      <c r="AT23" s="300"/>
      <c r="AU23" s="300"/>
    </row>
    <row r="24" spans="4:47" s="115" customFormat="1" x14ac:dyDescent="0.4">
      <c r="D24" s="300"/>
      <c r="E24" s="300"/>
      <c r="F24" s="300"/>
      <c r="G24" s="121" t="s">
        <v>304</v>
      </c>
      <c r="I24" s="300">
        <f>ROUNDDOWN(SUM(M24,Q24,U24,Y24,AC24,AG24,AK24,AO24,AS24),0)</f>
        <v>0</v>
      </c>
      <c r="J24" s="300"/>
      <c r="K24" s="300"/>
      <c r="L24" s="115" t="s">
        <v>310</v>
      </c>
      <c r="M24" s="300">
        <f t="shared" si="9"/>
        <v>0</v>
      </c>
      <c r="N24" s="300"/>
      <c r="O24" s="300"/>
      <c r="P24" s="115" t="s">
        <v>302</v>
      </c>
      <c r="Q24" s="300">
        <f t="shared" si="10"/>
        <v>0</v>
      </c>
      <c r="R24" s="300"/>
      <c r="S24" s="300"/>
      <c r="T24" s="115" t="s">
        <v>302</v>
      </c>
      <c r="U24" s="300">
        <f t="shared" si="11"/>
        <v>0</v>
      </c>
      <c r="V24" s="300"/>
      <c r="W24" s="300"/>
      <c r="X24" s="115" t="s">
        <v>302</v>
      </c>
      <c r="Y24" s="300">
        <f t="shared" si="12"/>
        <v>0</v>
      </c>
      <c r="Z24" s="300"/>
      <c r="AA24" s="300"/>
      <c r="AB24" s="115" t="s">
        <v>302</v>
      </c>
      <c r="AC24" s="300">
        <f t="shared" si="13"/>
        <v>0</v>
      </c>
      <c r="AD24" s="300"/>
      <c r="AE24" s="300"/>
      <c r="AF24" s="115" t="s">
        <v>302</v>
      </c>
      <c r="AG24" s="300">
        <f t="shared" si="14"/>
        <v>0</v>
      </c>
      <c r="AH24" s="300"/>
      <c r="AI24" s="300"/>
      <c r="AJ24" s="115" t="s">
        <v>302</v>
      </c>
      <c r="AK24" s="300">
        <f t="shared" si="15"/>
        <v>0</v>
      </c>
      <c r="AL24" s="300"/>
      <c r="AM24" s="300"/>
      <c r="AN24" s="115" t="s">
        <v>302</v>
      </c>
      <c r="AO24" s="300">
        <f t="shared" si="16"/>
        <v>0</v>
      </c>
      <c r="AP24" s="300"/>
      <c r="AQ24" s="300"/>
      <c r="AR24" s="115" t="s">
        <v>302</v>
      </c>
      <c r="AS24" s="300">
        <f t="shared" si="17"/>
        <v>0</v>
      </c>
      <c r="AT24" s="300"/>
      <c r="AU24" s="300"/>
    </row>
    <row r="25" spans="4:47" x14ac:dyDescent="0.4">
      <c r="D25" s="300" t="s">
        <v>305</v>
      </c>
      <c r="E25" s="300"/>
      <c r="F25" s="300"/>
      <c r="G25" s="115">
        <f>ROUNDDOWN(SUM(I25,M25,Q25,U25,Y25,AC25,AG25,AK25,AO25,AS25,M26,Q26,U26,Y26,AC26,AG26,AK26,AO26,AS26,I27),0)</f>
        <v>0</v>
      </c>
      <c r="H25" s="115" t="s">
        <v>310</v>
      </c>
      <c r="I25" s="300">
        <f>I9*K9</f>
        <v>0</v>
      </c>
      <c r="J25" s="300"/>
      <c r="K25" s="300"/>
      <c r="L25" s="115" t="s">
        <v>302</v>
      </c>
      <c r="M25" s="300">
        <f t="shared" si="9"/>
        <v>0</v>
      </c>
      <c r="N25" s="300"/>
      <c r="O25" s="300"/>
      <c r="P25" s="115" t="s">
        <v>302</v>
      </c>
      <c r="Q25" s="300">
        <f t="shared" si="10"/>
        <v>0</v>
      </c>
      <c r="R25" s="300"/>
      <c r="S25" s="300"/>
      <c r="T25" s="115" t="s">
        <v>302</v>
      </c>
      <c r="U25" s="300">
        <f t="shared" si="11"/>
        <v>0</v>
      </c>
      <c r="V25" s="300"/>
      <c r="W25" s="300"/>
      <c r="X25" s="115" t="s">
        <v>302</v>
      </c>
      <c r="Y25" s="300">
        <f t="shared" si="12"/>
        <v>0</v>
      </c>
      <c r="Z25" s="300"/>
      <c r="AA25" s="300"/>
      <c r="AB25" s="115" t="s">
        <v>302</v>
      </c>
      <c r="AC25" s="300">
        <f t="shared" si="13"/>
        <v>0</v>
      </c>
      <c r="AD25" s="300"/>
      <c r="AE25" s="300"/>
      <c r="AF25" s="115" t="s">
        <v>302</v>
      </c>
      <c r="AG25" s="300">
        <f t="shared" si="14"/>
        <v>0</v>
      </c>
      <c r="AH25" s="300"/>
      <c r="AI25" s="300"/>
      <c r="AJ25" s="115" t="s">
        <v>302</v>
      </c>
      <c r="AK25" s="300">
        <f t="shared" si="15"/>
        <v>0</v>
      </c>
      <c r="AL25" s="300"/>
      <c r="AM25" s="300"/>
      <c r="AN25" s="115" t="s">
        <v>302</v>
      </c>
      <c r="AO25" s="300">
        <f t="shared" si="16"/>
        <v>0</v>
      </c>
      <c r="AP25" s="300"/>
      <c r="AQ25" s="300"/>
      <c r="AR25" s="115" t="s">
        <v>302</v>
      </c>
      <c r="AS25" s="300">
        <f t="shared" si="17"/>
        <v>0</v>
      </c>
      <c r="AT25" s="300"/>
      <c r="AU25" s="300"/>
    </row>
    <row r="26" spans="4:47" x14ac:dyDescent="0.4">
      <c r="F26" s="115" t="s">
        <v>309</v>
      </c>
      <c r="G26" s="115">
        <f>SUM(M25,Q25,U25,Y25,AC25,AG25,AK25,AO25,AS25)</f>
        <v>0</v>
      </c>
      <c r="H26" s="115"/>
      <c r="I26" s="300">
        <f>SUM(M26,Q26,U26,Y26,AC26,AG26,AK26,AO26,AS26)</f>
        <v>0</v>
      </c>
      <c r="J26" s="300"/>
      <c r="K26" s="300"/>
      <c r="L26" s="115" t="s">
        <v>310</v>
      </c>
      <c r="M26" s="300">
        <f t="shared" si="9"/>
        <v>0</v>
      </c>
      <c r="N26" s="300"/>
      <c r="O26" s="300"/>
      <c r="P26" s="115" t="s">
        <v>302</v>
      </c>
      <c r="Q26" s="300">
        <f t="shared" si="10"/>
        <v>0</v>
      </c>
      <c r="R26" s="300"/>
      <c r="S26" s="300"/>
      <c r="T26" s="115" t="s">
        <v>302</v>
      </c>
      <c r="U26" s="300">
        <f t="shared" si="11"/>
        <v>0</v>
      </c>
      <c r="V26" s="300"/>
      <c r="W26" s="300"/>
      <c r="X26" s="115" t="s">
        <v>302</v>
      </c>
      <c r="Y26" s="300">
        <f t="shared" si="12"/>
        <v>0</v>
      </c>
      <c r="Z26" s="300"/>
      <c r="AA26" s="300"/>
      <c r="AB26" s="115" t="s">
        <v>302</v>
      </c>
      <c r="AC26" s="300">
        <f t="shared" si="13"/>
        <v>0</v>
      </c>
      <c r="AD26" s="300"/>
      <c r="AE26" s="300"/>
      <c r="AF26" s="115" t="s">
        <v>302</v>
      </c>
      <c r="AG26" s="300">
        <f t="shared" si="14"/>
        <v>0</v>
      </c>
      <c r="AH26" s="300"/>
      <c r="AI26" s="300"/>
      <c r="AJ26" s="115" t="s">
        <v>302</v>
      </c>
      <c r="AK26" s="300">
        <f t="shared" si="15"/>
        <v>0</v>
      </c>
      <c r="AL26" s="300"/>
      <c r="AM26" s="300"/>
      <c r="AN26" s="115" t="s">
        <v>302</v>
      </c>
      <c r="AO26" s="300">
        <f t="shared" si="16"/>
        <v>0</v>
      </c>
      <c r="AP26" s="300"/>
      <c r="AQ26" s="300"/>
      <c r="AR26" s="115" t="s">
        <v>302</v>
      </c>
      <c r="AS26" s="300">
        <f t="shared" si="17"/>
        <v>0</v>
      </c>
      <c r="AT26" s="300"/>
      <c r="AU26" s="300"/>
    </row>
    <row r="27" spans="4:47" x14ac:dyDescent="0.4">
      <c r="D27" s="113"/>
      <c r="E27" s="113"/>
      <c r="F27" s="113"/>
      <c r="G27" s="121" t="s">
        <v>304</v>
      </c>
      <c r="I27" s="300">
        <f>ROUNDDOWN(SUM(M27,Q27,U27,Y27,AC27,AG27,AK27,AO27,AS27),0)</f>
        <v>0</v>
      </c>
      <c r="J27" s="300"/>
      <c r="K27" s="300"/>
      <c r="L27" s="115" t="s">
        <v>310</v>
      </c>
      <c r="M27" s="300">
        <f t="shared" si="9"/>
        <v>0</v>
      </c>
      <c r="N27" s="300"/>
      <c r="O27" s="300"/>
      <c r="P27" s="115" t="s">
        <v>302</v>
      </c>
      <c r="Q27" s="300">
        <f t="shared" si="10"/>
        <v>0</v>
      </c>
      <c r="R27" s="300"/>
      <c r="S27" s="300"/>
      <c r="T27" s="115" t="s">
        <v>302</v>
      </c>
      <c r="U27" s="300">
        <f t="shared" si="11"/>
        <v>0</v>
      </c>
      <c r="V27" s="300"/>
      <c r="W27" s="300"/>
      <c r="X27" s="115" t="s">
        <v>302</v>
      </c>
      <c r="Y27" s="300">
        <f t="shared" si="12"/>
        <v>0</v>
      </c>
      <c r="Z27" s="300"/>
      <c r="AA27" s="300"/>
      <c r="AB27" s="115" t="s">
        <v>302</v>
      </c>
      <c r="AC27" s="300">
        <f t="shared" si="13"/>
        <v>0</v>
      </c>
      <c r="AD27" s="300"/>
      <c r="AE27" s="300"/>
      <c r="AF27" s="115" t="s">
        <v>302</v>
      </c>
      <c r="AG27" s="300">
        <f t="shared" si="14"/>
        <v>0</v>
      </c>
      <c r="AH27" s="300"/>
      <c r="AI27" s="300"/>
      <c r="AJ27" s="115" t="s">
        <v>302</v>
      </c>
      <c r="AK27" s="300">
        <f t="shared" si="15"/>
        <v>0</v>
      </c>
      <c r="AL27" s="300"/>
      <c r="AM27" s="300"/>
      <c r="AN27" s="115" t="s">
        <v>302</v>
      </c>
      <c r="AO27" s="300">
        <f t="shared" si="16"/>
        <v>0</v>
      </c>
      <c r="AP27" s="300"/>
      <c r="AQ27" s="300"/>
      <c r="AR27" s="115" t="s">
        <v>302</v>
      </c>
      <c r="AS27" s="300">
        <f t="shared" si="17"/>
        <v>0</v>
      </c>
      <c r="AT27" s="300"/>
      <c r="AU27" s="300"/>
    </row>
    <row r="28" spans="4:47" x14ac:dyDescent="0.4">
      <c r="D28" s="312" t="s">
        <v>306</v>
      </c>
      <c r="E28" s="307"/>
      <c r="F28" s="307"/>
      <c r="G28" s="131">
        <f>ROUNDDOWN(SUM(I28,M28,Q28,U28,Y28,AC28,AG28,AK28,AO28,AS28,M29,Q29,U29,Y29,AC29,AG29,AK29,AO29,AS29,I31),0)</f>
        <v>0</v>
      </c>
      <c r="H28" s="131" t="s">
        <v>310</v>
      </c>
      <c r="I28" s="307">
        <f>I12*K12</f>
        <v>0</v>
      </c>
      <c r="J28" s="307"/>
      <c r="K28" s="307"/>
      <c r="L28" s="131" t="s">
        <v>302</v>
      </c>
      <c r="M28" s="307">
        <f t="shared" si="9"/>
        <v>0</v>
      </c>
      <c r="N28" s="307"/>
      <c r="O28" s="307"/>
      <c r="P28" s="131" t="s">
        <v>302</v>
      </c>
      <c r="Q28" s="307">
        <f t="shared" si="10"/>
        <v>0</v>
      </c>
      <c r="R28" s="307"/>
      <c r="S28" s="307"/>
      <c r="T28" s="131" t="s">
        <v>302</v>
      </c>
      <c r="U28" s="307">
        <f t="shared" si="11"/>
        <v>0</v>
      </c>
      <c r="V28" s="307"/>
      <c r="W28" s="307"/>
      <c r="X28" s="131" t="s">
        <v>302</v>
      </c>
      <c r="Y28" s="307">
        <f t="shared" si="12"/>
        <v>0</v>
      </c>
      <c r="Z28" s="307"/>
      <c r="AA28" s="307"/>
      <c r="AB28" s="131" t="s">
        <v>302</v>
      </c>
      <c r="AC28" s="307">
        <f t="shared" si="13"/>
        <v>0</v>
      </c>
      <c r="AD28" s="307"/>
      <c r="AE28" s="307"/>
      <c r="AF28" s="131" t="s">
        <v>302</v>
      </c>
      <c r="AG28" s="307">
        <f t="shared" si="14"/>
        <v>0</v>
      </c>
      <c r="AH28" s="307"/>
      <c r="AI28" s="307"/>
      <c r="AJ28" s="131" t="s">
        <v>302</v>
      </c>
      <c r="AK28" s="307">
        <f t="shared" si="15"/>
        <v>0</v>
      </c>
      <c r="AL28" s="307"/>
      <c r="AM28" s="307"/>
      <c r="AN28" s="131" t="s">
        <v>302</v>
      </c>
      <c r="AO28" s="307">
        <f t="shared" si="16"/>
        <v>0</v>
      </c>
      <c r="AP28" s="307"/>
      <c r="AQ28" s="307"/>
      <c r="AR28" s="131" t="s">
        <v>302</v>
      </c>
      <c r="AS28" s="307">
        <f t="shared" si="17"/>
        <v>0</v>
      </c>
      <c r="AT28" s="307"/>
      <c r="AU28" s="308"/>
    </row>
    <row r="29" spans="4:47" x14ac:dyDescent="0.4">
      <c r="D29" s="116"/>
      <c r="E29" s="112"/>
      <c r="F29" s="124" t="s">
        <v>309</v>
      </c>
      <c r="G29" s="124">
        <f>SUM(M28,Q28,U28,Y28,AC28,AG28,AK28,AO28,AS28)</f>
        <v>0</v>
      </c>
      <c r="H29" s="112"/>
      <c r="I29" s="309">
        <f>SUM(M29,Q29,U29,Y29,AC29,AG29,AK29,AO29,AS29)</f>
        <v>0</v>
      </c>
      <c r="J29" s="309"/>
      <c r="K29" s="309"/>
      <c r="L29" s="124" t="s">
        <v>310</v>
      </c>
      <c r="M29" s="309">
        <f t="shared" si="9"/>
        <v>0</v>
      </c>
      <c r="N29" s="309"/>
      <c r="O29" s="309"/>
      <c r="P29" s="124" t="s">
        <v>302</v>
      </c>
      <c r="Q29" s="309">
        <f t="shared" si="10"/>
        <v>0</v>
      </c>
      <c r="R29" s="309"/>
      <c r="S29" s="309"/>
      <c r="T29" s="124" t="s">
        <v>302</v>
      </c>
      <c r="U29" s="309">
        <f t="shared" si="11"/>
        <v>0</v>
      </c>
      <c r="V29" s="309"/>
      <c r="W29" s="309"/>
      <c r="X29" s="124" t="s">
        <v>302</v>
      </c>
      <c r="Y29" s="309">
        <f t="shared" si="12"/>
        <v>0</v>
      </c>
      <c r="Z29" s="309"/>
      <c r="AA29" s="309"/>
      <c r="AB29" s="124" t="s">
        <v>302</v>
      </c>
      <c r="AC29" s="309">
        <f t="shared" si="13"/>
        <v>0</v>
      </c>
      <c r="AD29" s="309"/>
      <c r="AE29" s="309"/>
      <c r="AF29" s="124" t="s">
        <v>302</v>
      </c>
      <c r="AG29" s="309">
        <f t="shared" si="14"/>
        <v>0</v>
      </c>
      <c r="AH29" s="309"/>
      <c r="AI29" s="309"/>
      <c r="AJ29" s="124" t="s">
        <v>302</v>
      </c>
      <c r="AK29" s="309">
        <f t="shared" si="15"/>
        <v>0</v>
      </c>
      <c r="AL29" s="309"/>
      <c r="AM29" s="309"/>
      <c r="AN29" s="124" t="s">
        <v>302</v>
      </c>
      <c r="AO29" s="309">
        <f t="shared" si="16"/>
        <v>0</v>
      </c>
      <c r="AP29" s="309"/>
      <c r="AQ29" s="309"/>
      <c r="AR29" s="124" t="s">
        <v>302</v>
      </c>
      <c r="AS29" s="309">
        <f t="shared" si="17"/>
        <v>0</v>
      </c>
      <c r="AT29" s="309"/>
      <c r="AU29" s="310"/>
    </row>
    <row r="30" spans="4:47" x14ac:dyDescent="0.4">
      <c r="D30" s="132"/>
      <c r="E30" s="127"/>
      <c r="F30" s="127"/>
      <c r="G30" s="133" t="s">
        <v>307</v>
      </c>
      <c r="H30" s="112"/>
      <c r="I30" s="309">
        <f>SUM(M30,Q30,U30,Y30,AC30,AG30,AK30,AO30,AS30)</f>
        <v>0</v>
      </c>
      <c r="J30" s="309"/>
      <c r="K30" s="309"/>
      <c r="L30" s="124" t="s">
        <v>310</v>
      </c>
      <c r="M30" s="309">
        <f t="shared" si="9"/>
        <v>0</v>
      </c>
      <c r="N30" s="309"/>
      <c r="O30" s="309"/>
      <c r="P30" s="124" t="s">
        <v>302</v>
      </c>
      <c r="Q30" s="309">
        <f t="shared" si="10"/>
        <v>0</v>
      </c>
      <c r="R30" s="309"/>
      <c r="S30" s="309"/>
      <c r="T30" s="124" t="s">
        <v>302</v>
      </c>
      <c r="U30" s="309">
        <f t="shared" si="11"/>
        <v>0</v>
      </c>
      <c r="V30" s="309"/>
      <c r="W30" s="309"/>
      <c r="X30" s="124" t="s">
        <v>302</v>
      </c>
      <c r="Y30" s="309">
        <f t="shared" si="12"/>
        <v>0</v>
      </c>
      <c r="Z30" s="309"/>
      <c r="AA30" s="309"/>
      <c r="AB30" s="124" t="s">
        <v>302</v>
      </c>
      <c r="AC30" s="309">
        <f t="shared" si="13"/>
        <v>0</v>
      </c>
      <c r="AD30" s="309"/>
      <c r="AE30" s="309"/>
      <c r="AF30" s="124" t="s">
        <v>302</v>
      </c>
      <c r="AG30" s="309">
        <f t="shared" si="14"/>
        <v>0</v>
      </c>
      <c r="AH30" s="309"/>
      <c r="AI30" s="309"/>
      <c r="AJ30" s="124" t="s">
        <v>302</v>
      </c>
      <c r="AK30" s="309">
        <f t="shared" si="15"/>
        <v>0</v>
      </c>
      <c r="AL30" s="309"/>
      <c r="AM30" s="309"/>
      <c r="AN30" s="124" t="s">
        <v>302</v>
      </c>
      <c r="AO30" s="309">
        <f t="shared" si="16"/>
        <v>0</v>
      </c>
      <c r="AP30" s="309"/>
      <c r="AQ30" s="309"/>
      <c r="AR30" s="124" t="s">
        <v>302</v>
      </c>
      <c r="AS30" s="309">
        <f t="shared" si="17"/>
        <v>0</v>
      </c>
      <c r="AT30" s="309"/>
      <c r="AU30" s="310"/>
    </row>
    <row r="31" spans="4:47" x14ac:dyDescent="0.4">
      <c r="D31" s="134"/>
      <c r="E31" s="135"/>
      <c r="F31" s="136"/>
      <c r="G31" s="137" t="s">
        <v>304</v>
      </c>
      <c r="H31" s="135"/>
      <c r="I31" s="311">
        <f>ROUNDDOWN(SUM(M31,Q31,U31,Y31,AC31,AG31,AK31,AO31,AS31),0)</f>
        <v>0</v>
      </c>
      <c r="J31" s="311"/>
      <c r="K31" s="311"/>
      <c r="L31" s="138" t="s">
        <v>310</v>
      </c>
      <c r="M31" s="311">
        <f>M15*O15</f>
        <v>0</v>
      </c>
      <c r="N31" s="311"/>
      <c r="O31" s="311"/>
      <c r="P31" s="138" t="s">
        <v>302</v>
      </c>
      <c r="Q31" s="311">
        <f>Q15*S15</f>
        <v>0</v>
      </c>
      <c r="R31" s="311"/>
      <c r="S31" s="311"/>
      <c r="T31" s="138" t="s">
        <v>302</v>
      </c>
      <c r="U31" s="311">
        <f t="shared" si="11"/>
        <v>0</v>
      </c>
      <c r="V31" s="311"/>
      <c r="W31" s="311"/>
      <c r="X31" s="138" t="s">
        <v>302</v>
      </c>
      <c r="Y31" s="311">
        <f t="shared" si="12"/>
        <v>0</v>
      </c>
      <c r="Z31" s="311"/>
      <c r="AA31" s="311"/>
      <c r="AB31" s="138" t="s">
        <v>302</v>
      </c>
      <c r="AC31" s="311">
        <f t="shared" si="13"/>
        <v>0</v>
      </c>
      <c r="AD31" s="311"/>
      <c r="AE31" s="311"/>
      <c r="AF31" s="138" t="s">
        <v>302</v>
      </c>
      <c r="AG31" s="311">
        <f t="shared" si="14"/>
        <v>0</v>
      </c>
      <c r="AH31" s="311"/>
      <c r="AI31" s="311"/>
      <c r="AJ31" s="138" t="s">
        <v>302</v>
      </c>
      <c r="AK31" s="311">
        <f t="shared" si="15"/>
        <v>0</v>
      </c>
      <c r="AL31" s="311"/>
      <c r="AM31" s="311"/>
      <c r="AN31" s="138" t="s">
        <v>302</v>
      </c>
      <c r="AO31" s="311">
        <f t="shared" si="16"/>
        <v>0</v>
      </c>
      <c r="AP31" s="311"/>
      <c r="AQ31" s="311"/>
      <c r="AR31" s="138" t="s">
        <v>302</v>
      </c>
      <c r="AS31" s="311">
        <f t="shared" si="17"/>
        <v>0</v>
      </c>
      <c r="AT31" s="311"/>
      <c r="AU31" s="313"/>
    </row>
    <row r="32" spans="4:47" x14ac:dyDescent="0.4">
      <c r="D32" s="312" t="s">
        <v>308</v>
      </c>
      <c r="E32" s="307"/>
      <c r="F32" s="307"/>
      <c r="G32" s="131">
        <f>ROUNDDOWN(SUM(I32,M32,Q32,U32,Y32,AC32,AG32,AK32,AO32,AS32,M33,Q33,U33,Y33,AC33,AG33,AK33,AO33,AS33,I35),0)</f>
        <v>0</v>
      </c>
      <c r="H32" s="131" t="s">
        <v>310</v>
      </c>
      <c r="I32" s="307">
        <f t="shared" ref="I32" si="18">I16*K16</f>
        <v>0</v>
      </c>
      <c r="J32" s="307"/>
      <c r="K32" s="307"/>
      <c r="L32" s="131" t="s">
        <v>302</v>
      </c>
      <c r="M32" s="307">
        <f t="shared" si="9"/>
        <v>0</v>
      </c>
      <c r="N32" s="307"/>
      <c r="O32" s="307"/>
      <c r="P32" s="131" t="s">
        <v>302</v>
      </c>
      <c r="Q32" s="307">
        <f t="shared" si="10"/>
        <v>0</v>
      </c>
      <c r="R32" s="307"/>
      <c r="S32" s="307"/>
      <c r="T32" s="131" t="s">
        <v>302</v>
      </c>
      <c r="U32" s="307">
        <f t="shared" si="11"/>
        <v>0</v>
      </c>
      <c r="V32" s="307"/>
      <c r="W32" s="307"/>
      <c r="X32" s="131" t="s">
        <v>302</v>
      </c>
      <c r="Y32" s="307">
        <f t="shared" si="12"/>
        <v>0</v>
      </c>
      <c r="Z32" s="307"/>
      <c r="AA32" s="307"/>
      <c r="AB32" s="131" t="s">
        <v>302</v>
      </c>
      <c r="AC32" s="307">
        <f t="shared" si="13"/>
        <v>0</v>
      </c>
      <c r="AD32" s="307"/>
      <c r="AE32" s="307"/>
      <c r="AF32" s="131" t="s">
        <v>302</v>
      </c>
      <c r="AG32" s="307">
        <f t="shared" si="14"/>
        <v>0</v>
      </c>
      <c r="AH32" s="307"/>
      <c r="AI32" s="307"/>
      <c r="AJ32" s="131" t="s">
        <v>302</v>
      </c>
      <c r="AK32" s="307">
        <f t="shared" si="15"/>
        <v>0</v>
      </c>
      <c r="AL32" s="307"/>
      <c r="AM32" s="307"/>
      <c r="AN32" s="131" t="s">
        <v>302</v>
      </c>
      <c r="AO32" s="307">
        <f t="shared" si="16"/>
        <v>0</v>
      </c>
      <c r="AP32" s="307"/>
      <c r="AQ32" s="307"/>
      <c r="AR32" s="131" t="s">
        <v>302</v>
      </c>
      <c r="AS32" s="307">
        <f t="shared" si="17"/>
        <v>0</v>
      </c>
      <c r="AT32" s="307"/>
      <c r="AU32" s="308"/>
    </row>
    <row r="33" spans="4:47" x14ac:dyDescent="0.4">
      <c r="D33" s="116"/>
      <c r="E33" s="112"/>
      <c r="F33" s="124" t="s">
        <v>309</v>
      </c>
      <c r="G33" s="124">
        <f>SUM(M32,Q32,U32,Y32,AC32,AG32,AK32,AO32,AS32)</f>
        <v>0</v>
      </c>
      <c r="H33" s="112"/>
      <c r="I33" s="309">
        <f>SUM(M33,Q33,U33,Y33,AC33,AG33,AK33,AO33,AS33)</f>
        <v>0</v>
      </c>
      <c r="J33" s="309"/>
      <c r="K33" s="309"/>
      <c r="L33" s="124" t="s">
        <v>310</v>
      </c>
      <c r="M33" s="309">
        <f t="shared" si="9"/>
        <v>0</v>
      </c>
      <c r="N33" s="309"/>
      <c r="O33" s="309"/>
      <c r="P33" s="124" t="s">
        <v>302</v>
      </c>
      <c r="Q33" s="309">
        <f t="shared" si="10"/>
        <v>0</v>
      </c>
      <c r="R33" s="309"/>
      <c r="S33" s="309"/>
      <c r="T33" s="124" t="s">
        <v>302</v>
      </c>
      <c r="U33" s="309">
        <f t="shared" si="11"/>
        <v>0</v>
      </c>
      <c r="V33" s="309"/>
      <c r="W33" s="309"/>
      <c r="X33" s="124" t="s">
        <v>302</v>
      </c>
      <c r="Y33" s="309">
        <f t="shared" si="12"/>
        <v>0</v>
      </c>
      <c r="Z33" s="309"/>
      <c r="AA33" s="309"/>
      <c r="AB33" s="124" t="s">
        <v>302</v>
      </c>
      <c r="AC33" s="309">
        <f t="shared" si="13"/>
        <v>0</v>
      </c>
      <c r="AD33" s="309"/>
      <c r="AE33" s="309"/>
      <c r="AF33" s="124" t="s">
        <v>302</v>
      </c>
      <c r="AG33" s="309">
        <f t="shared" si="14"/>
        <v>0</v>
      </c>
      <c r="AH33" s="309"/>
      <c r="AI33" s="309"/>
      <c r="AJ33" s="124" t="s">
        <v>302</v>
      </c>
      <c r="AK33" s="309">
        <f t="shared" si="15"/>
        <v>0</v>
      </c>
      <c r="AL33" s="309"/>
      <c r="AM33" s="309"/>
      <c r="AN33" s="124" t="s">
        <v>302</v>
      </c>
      <c r="AO33" s="309">
        <f t="shared" si="16"/>
        <v>0</v>
      </c>
      <c r="AP33" s="309"/>
      <c r="AQ33" s="309"/>
      <c r="AR33" s="124" t="s">
        <v>302</v>
      </c>
      <c r="AS33" s="309">
        <f t="shared" si="17"/>
        <v>0</v>
      </c>
      <c r="AT33" s="309"/>
      <c r="AU33" s="310"/>
    </row>
    <row r="34" spans="4:47" x14ac:dyDescent="0.4">
      <c r="D34" s="116"/>
      <c r="E34" s="112"/>
      <c r="F34" s="112"/>
      <c r="G34" s="133" t="s">
        <v>307</v>
      </c>
      <c r="H34" s="112"/>
      <c r="I34" s="309">
        <f>SUM(M34,Q34,U34,Y34,AC34,AG34,AK34,AO34,AS34)</f>
        <v>0</v>
      </c>
      <c r="J34" s="309"/>
      <c r="K34" s="309"/>
      <c r="L34" s="124" t="s">
        <v>310</v>
      </c>
      <c r="M34" s="309">
        <f t="shared" si="9"/>
        <v>0</v>
      </c>
      <c r="N34" s="309"/>
      <c r="O34" s="309"/>
      <c r="P34" s="124" t="s">
        <v>302</v>
      </c>
      <c r="Q34" s="309">
        <f t="shared" si="10"/>
        <v>0</v>
      </c>
      <c r="R34" s="309"/>
      <c r="S34" s="309"/>
      <c r="T34" s="124" t="s">
        <v>302</v>
      </c>
      <c r="U34" s="309">
        <f t="shared" si="11"/>
        <v>0</v>
      </c>
      <c r="V34" s="309"/>
      <c r="W34" s="309"/>
      <c r="X34" s="124" t="s">
        <v>302</v>
      </c>
      <c r="Y34" s="309">
        <f t="shared" si="12"/>
        <v>0</v>
      </c>
      <c r="Z34" s="309"/>
      <c r="AA34" s="309"/>
      <c r="AB34" s="124" t="s">
        <v>302</v>
      </c>
      <c r="AC34" s="309">
        <f t="shared" si="13"/>
        <v>0</v>
      </c>
      <c r="AD34" s="309"/>
      <c r="AE34" s="309"/>
      <c r="AF34" s="124" t="s">
        <v>302</v>
      </c>
      <c r="AG34" s="309">
        <f t="shared" si="14"/>
        <v>0</v>
      </c>
      <c r="AH34" s="309"/>
      <c r="AI34" s="309"/>
      <c r="AJ34" s="124" t="s">
        <v>302</v>
      </c>
      <c r="AK34" s="309">
        <f t="shared" si="15"/>
        <v>0</v>
      </c>
      <c r="AL34" s="309"/>
      <c r="AM34" s="309"/>
      <c r="AN34" s="124" t="s">
        <v>302</v>
      </c>
      <c r="AO34" s="309">
        <f t="shared" si="16"/>
        <v>0</v>
      </c>
      <c r="AP34" s="309"/>
      <c r="AQ34" s="309"/>
      <c r="AR34" s="124" t="s">
        <v>302</v>
      </c>
      <c r="AS34" s="309">
        <f t="shared" si="17"/>
        <v>0</v>
      </c>
      <c r="AT34" s="309"/>
      <c r="AU34" s="310"/>
    </row>
    <row r="35" spans="4:47" x14ac:dyDescent="0.4">
      <c r="D35" s="139"/>
      <c r="E35" s="135"/>
      <c r="F35" s="135"/>
      <c r="G35" s="137" t="s">
        <v>304</v>
      </c>
      <c r="H35" s="135"/>
      <c r="I35" s="311">
        <f>ROUNDDOWN(SUM(M35,Q35,U35,Y35,AC35,AG35,AK35,AO35,AS35),0)</f>
        <v>0</v>
      </c>
      <c r="J35" s="311"/>
      <c r="K35" s="311"/>
      <c r="L35" s="138" t="s">
        <v>310</v>
      </c>
      <c r="M35" s="311">
        <f t="shared" si="9"/>
        <v>0</v>
      </c>
      <c r="N35" s="311"/>
      <c r="O35" s="311"/>
      <c r="P35" s="138" t="s">
        <v>302</v>
      </c>
      <c r="Q35" s="311">
        <f t="shared" si="10"/>
        <v>0</v>
      </c>
      <c r="R35" s="311"/>
      <c r="S35" s="311"/>
      <c r="T35" s="138" t="s">
        <v>302</v>
      </c>
      <c r="U35" s="311">
        <f t="shared" si="11"/>
        <v>0</v>
      </c>
      <c r="V35" s="311"/>
      <c r="W35" s="311"/>
      <c r="X35" s="138" t="s">
        <v>302</v>
      </c>
      <c r="Y35" s="311">
        <f t="shared" si="12"/>
        <v>0</v>
      </c>
      <c r="Z35" s="311"/>
      <c r="AA35" s="311"/>
      <c r="AB35" s="138" t="s">
        <v>302</v>
      </c>
      <c r="AC35" s="311">
        <f t="shared" si="13"/>
        <v>0</v>
      </c>
      <c r="AD35" s="311"/>
      <c r="AE35" s="311"/>
      <c r="AF35" s="138" t="s">
        <v>302</v>
      </c>
      <c r="AG35" s="311">
        <f t="shared" si="14"/>
        <v>0</v>
      </c>
      <c r="AH35" s="311"/>
      <c r="AI35" s="311"/>
      <c r="AJ35" s="138" t="s">
        <v>302</v>
      </c>
      <c r="AK35" s="311">
        <f t="shared" si="15"/>
        <v>0</v>
      </c>
      <c r="AL35" s="311"/>
      <c r="AM35" s="311"/>
      <c r="AN35" s="138" t="s">
        <v>302</v>
      </c>
      <c r="AO35" s="311">
        <f t="shared" si="16"/>
        <v>0</v>
      </c>
      <c r="AP35" s="311"/>
      <c r="AQ35" s="311"/>
      <c r="AR35" s="138" t="s">
        <v>302</v>
      </c>
      <c r="AS35" s="311">
        <f t="shared" si="17"/>
        <v>0</v>
      </c>
      <c r="AT35" s="311"/>
      <c r="AU35" s="313"/>
    </row>
  </sheetData>
  <mergeCells count="161">
    <mergeCell ref="D25:F25"/>
    <mergeCell ref="D28:F28"/>
    <mergeCell ref="D32:F32"/>
    <mergeCell ref="AC35:AE35"/>
    <mergeCell ref="AG35:AI35"/>
    <mergeCell ref="AK35:AM35"/>
    <mergeCell ref="AO35:AQ35"/>
    <mergeCell ref="AS35:AU35"/>
    <mergeCell ref="D24:F24"/>
    <mergeCell ref="AC34:AE34"/>
    <mergeCell ref="AG34:AI34"/>
    <mergeCell ref="AK34:AM34"/>
    <mergeCell ref="AO34:AQ34"/>
    <mergeCell ref="AS34:AU34"/>
    <mergeCell ref="I35:K35"/>
    <mergeCell ref="M35:O35"/>
    <mergeCell ref="Q35:S35"/>
    <mergeCell ref="U35:W35"/>
    <mergeCell ref="Y35:AA35"/>
    <mergeCell ref="AC33:AE33"/>
    <mergeCell ref="AG33:AI33"/>
    <mergeCell ref="AK33:AM33"/>
    <mergeCell ref="AO33:AQ33"/>
    <mergeCell ref="AS31:AU31"/>
    <mergeCell ref="I32:K32"/>
    <mergeCell ref="M32:O32"/>
    <mergeCell ref="Q32:S32"/>
    <mergeCell ref="U32:W32"/>
    <mergeCell ref="Y32:AA32"/>
    <mergeCell ref="AS33:AU33"/>
    <mergeCell ref="I34:K34"/>
    <mergeCell ref="M34:O34"/>
    <mergeCell ref="Q34:S34"/>
    <mergeCell ref="U34:W34"/>
    <mergeCell ref="Y34:AA34"/>
    <mergeCell ref="AC32:AE32"/>
    <mergeCell ref="AG32:AI32"/>
    <mergeCell ref="AK32:AM32"/>
    <mergeCell ref="AO32:AQ32"/>
    <mergeCell ref="AS32:AU32"/>
    <mergeCell ref="I33:K33"/>
    <mergeCell ref="M33:O33"/>
    <mergeCell ref="Q33:S33"/>
    <mergeCell ref="U33:W33"/>
    <mergeCell ref="Y33:AA33"/>
    <mergeCell ref="I31:K31"/>
    <mergeCell ref="M31:O31"/>
    <mergeCell ref="Q31:S31"/>
    <mergeCell ref="U31:W31"/>
    <mergeCell ref="Y31:AA31"/>
    <mergeCell ref="AC31:AE31"/>
    <mergeCell ref="AG31:AI31"/>
    <mergeCell ref="AK31:AM31"/>
    <mergeCell ref="AO31:AQ31"/>
    <mergeCell ref="AS29:AU29"/>
    <mergeCell ref="I30:K30"/>
    <mergeCell ref="M30:O30"/>
    <mergeCell ref="Q30:S30"/>
    <mergeCell ref="U30:W30"/>
    <mergeCell ref="Y30:AA30"/>
    <mergeCell ref="AC30:AE30"/>
    <mergeCell ref="AG30:AI30"/>
    <mergeCell ref="AK30:AM30"/>
    <mergeCell ref="AO30:AQ30"/>
    <mergeCell ref="AS30:AU30"/>
    <mergeCell ref="I29:K29"/>
    <mergeCell ref="M29:O29"/>
    <mergeCell ref="Q29:S29"/>
    <mergeCell ref="U29:W29"/>
    <mergeCell ref="Y29:AA29"/>
    <mergeCell ref="AC29:AE29"/>
    <mergeCell ref="AG29:AI29"/>
    <mergeCell ref="AK29:AM29"/>
    <mergeCell ref="AO29:AQ29"/>
    <mergeCell ref="AG27:AI27"/>
    <mergeCell ref="AK27:AM27"/>
    <mergeCell ref="AO27:AQ27"/>
    <mergeCell ref="AS27:AU27"/>
    <mergeCell ref="I28:K28"/>
    <mergeCell ref="M28:O28"/>
    <mergeCell ref="Q28:S28"/>
    <mergeCell ref="U28:W28"/>
    <mergeCell ref="Y28:AA28"/>
    <mergeCell ref="AC28:AE28"/>
    <mergeCell ref="I27:K27"/>
    <mergeCell ref="M27:O27"/>
    <mergeCell ref="Q27:S27"/>
    <mergeCell ref="U27:W27"/>
    <mergeCell ref="Y27:AA27"/>
    <mergeCell ref="AC27:AE27"/>
    <mergeCell ref="AG28:AI28"/>
    <mergeCell ref="AK28:AM28"/>
    <mergeCell ref="AO28:AQ28"/>
    <mergeCell ref="AS28:AU28"/>
    <mergeCell ref="AC26:AE26"/>
    <mergeCell ref="AG26:AI26"/>
    <mergeCell ref="AK26:AM26"/>
    <mergeCell ref="AO26:AQ26"/>
    <mergeCell ref="AS26:AU26"/>
    <mergeCell ref="AC25:AE25"/>
    <mergeCell ref="AG25:AI25"/>
    <mergeCell ref="AK25:AM25"/>
    <mergeCell ref="AO25:AQ25"/>
    <mergeCell ref="AS25:AU25"/>
    <mergeCell ref="AC24:AE24"/>
    <mergeCell ref="AG24:AI24"/>
    <mergeCell ref="AK24:AM24"/>
    <mergeCell ref="AO24:AQ24"/>
    <mergeCell ref="AS24:AU24"/>
    <mergeCell ref="I25:K25"/>
    <mergeCell ref="M25:O25"/>
    <mergeCell ref="Q25:S25"/>
    <mergeCell ref="U25:W25"/>
    <mergeCell ref="Y25:AA25"/>
    <mergeCell ref="I24:K24"/>
    <mergeCell ref="M24:O24"/>
    <mergeCell ref="Q24:S24"/>
    <mergeCell ref="U24:W24"/>
    <mergeCell ref="Y24:AA24"/>
    <mergeCell ref="I26:K26"/>
    <mergeCell ref="M26:O26"/>
    <mergeCell ref="Q26:S26"/>
    <mergeCell ref="U26:W26"/>
    <mergeCell ref="Y26:AA26"/>
    <mergeCell ref="AG22:AI22"/>
    <mergeCell ref="AK22:AM22"/>
    <mergeCell ref="AO22:AQ22"/>
    <mergeCell ref="AS22:AU22"/>
    <mergeCell ref="I23:K23"/>
    <mergeCell ref="M23:O23"/>
    <mergeCell ref="Q23:S23"/>
    <mergeCell ref="U23:W23"/>
    <mergeCell ref="Y23:AA23"/>
    <mergeCell ref="I22:K22"/>
    <mergeCell ref="M22:O22"/>
    <mergeCell ref="Q22:S22"/>
    <mergeCell ref="U22:W22"/>
    <mergeCell ref="Y22:AA22"/>
    <mergeCell ref="AC22:AE22"/>
    <mergeCell ref="AC23:AE23"/>
    <mergeCell ref="AG23:AI23"/>
    <mergeCell ref="AK23:AM23"/>
    <mergeCell ref="AO23:AQ23"/>
    <mergeCell ref="AS23:AU23"/>
    <mergeCell ref="AO5:AR5"/>
    <mergeCell ref="AS5:AU5"/>
    <mergeCell ref="D21:F21"/>
    <mergeCell ref="I21:K21"/>
    <mergeCell ref="M21:AJ21"/>
    <mergeCell ref="AK21:AU21"/>
    <mergeCell ref="I4:K4"/>
    <mergeCell ref="M4:AJ4"/>
    <mergeCell ref="AK4:AU4"/>
    <mergeCell ref="M5:P5"/>
    <mergeCell ref="Q5:T5"/>
    <mergeCell ref="U5:X5"/>
    <mergeCell ref="Y5:AB5"/>
    <mergeCell ref="AC5:AF5"/>
    <mergeCell ref="AG5:AJ5"/>
    <mergeCell ref="AK5:AN5"/>
    <mergeCell ref="D22:F22"/>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B1F80-6229-40B3-BE53-393BECA274D2}">
  <sheetPr>
    <tabColor theme="7" tint="0.79998168889431442"/>
  </sheetPr>
  <dimension ref="B1:AB15"/>
  <sheetViews>
    <sheetView workbookViewId="0">
      <pane xSplit="2" ySplit="2" topLeftCell="C3" activePane="bottomRight" state="frozen"/>
      <selection activeCell="Q19" sqref="O19:Q24"/>
      <selection pane="topRight" activeCell="Q19" sqref="O19:Q24"/>
      <selection pane="bottomLeft" activeCell="Q19" sqref="O19:Q24"/>
      <selection pane="bottomRight" activeCell="Q19" sqref="O19:Q24"/>
    </sheetView>
  </sheetViews>
  <sheetFormatPr defaultRowHeight="18.75" x14ac:dyDescent="0.4"/>
  <cols>
    <col min="1" max="1" width="2.25" customWidth="1"/>
    <col min="2" max="2" width="5.5" bestFit="1" customWidth="1"/>
    <col min="3" max="3" width="13.5" bestFit="1" customWidth="1"/>
    <col min="4" max="6" width="10.875" customWidth="1"/>
    <col min="7" max="7" width="15.375" bestFit="1" customWidth="1"/>
    <col min="8" max="8" width="3.25" bestFit="1" customWidth="1"/>
    <col min="9" max="9" width="11.125" customWidth="1"/>
    <col min="10" max="10" width="3.25" bestFit="1" customWidth="1"/>
    <col min="11" max="11" width="4.5" customWidth="1"/>
    <col min="12" max="12" width="3.25" customWidth="1"/>
    <col min="13" max="13" width="7.375" customWidth="1"/>
    <col min="14" max="14" width="2.75" bestFit="1" customWidth="1"/>
    <col min="15" max="15" width="7" bestFit="1" customWidth="1"/>
    <col min="16" max="16" width="2.75" customWidth="1"/>
    <col min="17" max="17" width="9.25" bestFit="1" customWidth="1"/>
    <col min="18" max="18" width="2.75" bestFit="1" customWidth="1"/>
    <col min="19" max="19" width="6.125" customWidth="1"/>
    <col min="20" max="20" width="3.25" bestFit="1" customWidth="1"/>
    <col min="21" max="21" width="7.375" bestFit="1" customWidth="1"/>
    <col min="22" max="22" width="2.25" bestFit="1" customWidth="1"/>
    <col min="23" max="23" width="7.875" customWidth="1"/>
    <col min="24" max="24" width="4.375" customWidth="1"/>
    <col min="25" max="25" width="7.375" bestFit="1" customWidth="1"/>
    <col min="26" max="26" width="2.25" bestFit="1" customWidth="1"/>
    <col min="27" max="27" width="7.875" customWidth="1"/>
    <col min="28" max="28" width="3.25" customWidth="1"/>
  </cols>
  <sheetData>
    <row r="1" spans="2:28" x14ac:dyDescent="0.4">
      <c r="B1" t="s">
        <v>296</v>
      </c>
    </row>
    <row r="2" spans="2:28" x14ac:dyDescent="0.4">
      <c r="B2" s="110">
        <v>2306</v>
      </c>
      <c r="I2" s="314"/>
      <c r="J2" s="314"/>
      <c r="K2" s="314"/>
      <c r="L2" s="314"/>
      <c r="M2" s="314"/>
      <c r="Q2" s="125"/>
      <c r="S2" s="314"/>
      <c r="T2" s="314"/>
      <c r="U2" s="314"/>
      <c r="V2" s="314"/>
      <c r="W2" s="314"/>
      <c r="X2" s="314"/>
      <c r="Y2" s="314"/>
    </row>
    <row r="3" spans="2:28" x14ac:dyDescent="0.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row>
    <row r="4" spans="2:28" s="113" customFormat="1" ht="74.25" customHeight="1" x14ac:dyDescent="0.4">
      <c r="D4" s="114" t="s">
        <v>311</v>
      </c>
      <c r="E4" s="114" t="s">
        <v>312</v>
      </c>
      <c r="F4" s="114" t="s">
        <v>313</v>
      </c>
      <c r="G4" s="114" t="s">
        <v>314</v>
      </c>
      <c r="I4" s="114" t="s">
        <v>315</v>
      </c>
      <c r="K4" s="113" t="s">
        <v>20</v>
      </c>
      <c r="M4" s="315" t="s">
        <v>316</v>
      </c>
      <c r="N4" s="315"/>
      <c r="O4" s="315"/>
      <c r="Q4" s="300" t="s">
        <v>317</v>
      </c>
      <c r="R4" s="300"/>
      <c r="S4" s="300"/>
      <c r="U4" s="315" t="s">
        <v>318</v>
      </c>
      <c r="V4" s="300"/>
      <c r="W4" s="300"/>
      <c r="Y4" s="315" t="s">
        <v>319</v>
      </c>
      <c r="Z4" s="300"/>
      <c r="AA4" s="300"/>
    </row>
    <row r="5" spans="2:28" s="115" customFormat="1" x14ac:dyDescent="0.4">
      <c r="C5" s="115" t="s">
        <v>300</v>
      </c>
      <c r="D5" s="119">
        <f>fuel!B21</f>
        <v>3.45</v>
      </c>
      <c r="E5" s="119">
        <f>fuel!W21</f>
        <v>-1.87</v>
      </c>
      <c r="F5" s="119">
        <f>fuel!U21</f>
        <v>-7</v>
      </c>
      <c r="G5" s="113">
        <f>'old rate'!X23</f>
        <v>224.84</v>
      </c>
      <c r="I5" s="115">
        <f>'old rate'!X21</f>
        <v>258.5</v>
      </c>
      <c r="J5" s="115" t="s">
        <v>301</v>
      </c>
      <c r="K5" s="120">
        <f>$D$11</f>
        <v>0</v>
      </c>
      <c r="L5" s="115" t="s">
        <v>302</v>
      </c>
      <c r="M5" s="115">
        <f>'old rate'!X22</f>
        <v>20.05</v>
      </c>
      <c r="N5" s="115" t="s">
        <v>301</v>
      </c>
      <c r="O5" s="120">
        <f>$D$12</f>
        <v>0</v>
      </c>
      <c r="P5" s="115" t="s">
        <v>302</v>
      </c>
      <c r="Q5" s="115">
        <f>E5</f>
        <v>-1.87</v>
      </c>
      <c r="R5" s="115" t="s">
        <v>301</v>
      </c>
      <c r="S5" s="120">
        <f>$D$12</f>
        <v>0</v>
      </c>
      <c r="T5" s="115" t="s">
        <v>320</v>
      </c>
      <c r="U5" s="115">
        <f>F5</f>
        <v>-7</v>
      </c>
      <c r="V5" s="115" t="s">
        <v>301</v>
      </c>
      <c r="W5" s="120">
        <f>$D$12</f>
        <v>0</v>
      </c>
      <c r="X5" s="115" t="s">
        <v>321</v>
      </c>
      <c r="Y5" s="115">
        <f>D5</f>
        <v>3.45</v>
      </c>
      <c r="Z5" s="115" t="s">
        <v>301</v>
      </c>
      <c r="AA5" s="120">
        <f>$D$12</f>
        <v>0</v>
      </c>
    </row>
    <row r="6" spans="2:28" s="115" customFormat="1" x14ac:dyDescent="0.4">
      <c r="C6" s="115" t="s">
        <v>305</v>
      </c>
      <c r="D6" s="119">
        <f>fuel!B22</f>
        <v>3.45</v>
      </c>
      <c r="E6" s="119">
        <f>fuel!W22</f>
        <v>-1.87</v>
      </c>
      <c r="F6" s="119">
        <f>fuel!U22</f>
        <v>-7</v>
      </c>
      <c r="G6" s="113">
        <f>'new rate'!X23</f>
        <v>229.72</v>
      </c>
      <c r="I6" s="115">
        <f>'new rate'!X21</f>
        <v>267.74</v>
      </c>
      <c r="J6" s="115" t="s">
        <v>301</v>
      </c>
      <c r="K6" s="120">
        <f>$D$11</f>
        <v>0</v>
      </c>
      <c r="L6" s="115" t="s">
        <v>302</v>
      </c>
      <c r="M6" s="115">
        <f>'new rate'!X22</f>
        <v>20.080000000000002</v>
      </c>
      <c r="N6" s="115" t="s">
        <v>301</v>
      </c>
      <c r="O6" s="120">
        <f t="shared" ref="O6:O8" si="0">$D$12</f>
        <v>0</v>
      </c>
      <c r="P6" s="115" t="s">
        <v>302</v>
      </c>
      <c r="Q6" s="115">
        <f>E6</f>
        <v>-1.87</v>
      </c>
      <c r="R6" s="115" t="s">
        <v>301</v>
      </c>
      <c r="S6" s="120">
        <f>$D$12</f>
        <v>0</v>
      </c>
      <c r="T6" s="115" t="s">
        <v>320</v>
      </c>
      <c r="U6" s="115">
        <f t="shared" ref="U6:U8" si="1">F6</f>
        <v>-7</v>
      </c>
      <c r="V6" s="115" t="s">
        <v>301</v>
      </c>
      <c r="W6" s="120">
        <f>$D$12</f>
        <v>0</v>
      </c>
      <c r="X6" s="115" t="s">
        <v>321</v>
      </c>
      <c r="Y6" s="115">
        <f>D6</f>
        <v>3.45</v>
      </c>
      <c r="Z6" s="115" t="s">
        <v>301</v>
      </c>
      <c r="AA6" s="120">
        <f>$D$12</f>
        <v>0</v>
      </c>
    </row>
    <row r="7" spans="2:28" s="115" customFormat="1" x14ac:dyDescent="0.4">
      <c r="C7" s="115" t="s">
        <v>306</v>
      </c>
      <c r="D7" s="119">
        <f>fuel!B24</f>
        <v>1.4</v>
      </c>
      <c r="E7" s="119">
        <f>fuel!W24</f>
        <v>-1.87</v>
      </c>
      <c r="F7" s="119">
        <f>fuel!U24</f>
        <v>-7</v>
      </c>
      <c r="G7" s="113">
        <f>'new rate'!X23</f>
        <v>229.72</v>
      </c>
      <c r="I7" s="115">
        <f>'new rate'!X21</f>
        <v>267.74</v>
      </c>
      <c r="J7" s="115" t="s">
        <v>301</v>
      </c>
      <c r="K7" s="120">
        <f>$D$11</f>
        <v>0</v>
      </c>
      <c r="L7" s="115" t="s">
        <v>302</v>
      </c>
      <c r="M7" s="115">
        <f>'new rate'!X22</f>
        <v>20.080000000000002</v>
      </c>
      <c r="N7" s="115" t="s">
        <v>301</v>
      </c>
      <c r="O7" s="120">
        <f t="shared" si="0"/>
        <v>0</v>
      </c>
      <c r="P7" s="115" t="s">
        <v>302</v>
      </c>
      <c r="Q7" s="115">
        <f>E7</f>
        <v>-1.87</v>
      </c>
      <c r="R7" s="115" t="s">
        <v>301</v>
      </c>
      <c r="S7" s="120">
        <f>$D$12</f>
        <v>0</v>
      </c>
      <c r="T7" s="115" t="s">
        <v>320</v>
      </c>
      <c r="U7" s="115">
        <f t="shared" si="1"/>
        <v>-7</v>
      </c>
      <c r="V7" s="115" t="s">
        <v>301</v>
      </c>
      <c r="W7" s="120">
        <f>$D$12</f>
        <v>0</v>
      </c>
      <c r="X7" s="115" t="s">
        <v>321</v>
      </c>
      <c r="Y7" s="115">
        <f>D7</f>
        <v>1.4</v>
      </c>
      <c r="Z7" s="115" t="s">
        <v>301</v>
      </c>
      <c r="AA7" s="120">
        <f>$D$12</f>
        <v>0</v>
      </c>
    </row>
    <row r="8" spans="2:28" s="115" customFormat="1" x14ac:dyDescent="0.4">
      <c r="C8" s="115" t="s">
        <v>308</v>
      </c>
      <c r="D8" s="119">
        <f>fuel!B25</f>
        <v>1.4</v>
      </c>
      <c r="E8" s="119">
        <v>-8.7799999999999994</v>
      </c>
      <c r="F8" s="119">
        <f>fuel!U25</f>
        <v>-7</v>
      </c>
      <c r="G8" s="113">
        <f>'new rate2'!AA24</f>
        <v>310.42000000000007</v>
      </c>
      <c r="I8" s="115">
        <f>'new rate2'!AA22</f>
        <v>267.74</v>
      </c>
      <c r="J8" s="115" t="s">
        <v>301</v>
      </c>
      <c r="K8" s="120">
        <f>$D$11</f>
        <v>0</v>
      </c>
      <c r="L8" s="115" t="s">
        <v>302</v>
      </c>
      <c r="M8" s="115">
        <f>'new rate2'!AA23</f>
        <v>30.17</v>
      </c>
      <c r="N8" s="115" t="s">
        <v>301</v>
      </c>
      <c r="O8" s="120">
        <f t="shared" si="0"/>
        <v>0</v>
      </c>
      <c r="P8" s="115" t="s">
        <v>302</v>
      </c>
      <c r="Q8" s="115">
        <f>E8</f>
        <v>-8.7799999999999994</v>
      </c>
      <c r="R8" s="115" t="s">
        <v>301</v>
      </c>
      <c r="S8" s="120">
        <f>$D$12</f>
        <v>0</v>
      </c>
      <c r="T8" s="115" t="s">
        <v>320</v>
      </c>
      <c r="U8" s="115">
        <f t="shared" si="1"/>
        <v>-7</v>
      </c>
      <c r="V8" s="115" t="s">
        <v>301</v>
      </c>
      <c r="W8" s="120">
        <f>$D$12</f>
        <v>0</v>
      </c>
      <c r="X8" s="115" t="s">
        <v>321</v>
      </c>
      <c r="Y8" s="115">
        <f>D8</f>
        <v>1.4</v>
      </c>
      <c r="Z8" s="115" t="s">
        <v>301</v>
      </c>
      <c r="AA8" s="120">
        <f>$D$12</f>
        <v>0</v>
      </c>
    </row>
    <row r="9" spans="2:28" s="115" customFormat="1" x14ac:dyDescent="0.4">
      <c r="G9" s="124"/>
    </row>
    <row r="10" spans="2:28" s="115" customFormat="1" x14ac:dyDescent="0.4">
      <c r="C10" s="126" t="s">
        <v>16</v>
      </c>
      <c r="D10" s="124" t="s">
        <v>101</v>
      </c>
      <c r="G10" s="127" t="s">
        <v>322</v>
      </c>
      <c r="I10" s="316" t="s">
        <v>323</v>
      </c>
      <c r="J10" s="316"/>
      <c r="K10" s="316"/>
      <c r="L10" s="316"/>
      <c r="M10" s="300" t="s">
        <v>323</v>
      </c>
      <c r="N10" s="300"/>
      <c r="O10" s="300"/>
      <c r="P10" s="300"/>
      <c r="Q10" s="316" t="s">
        <v>323</v>
      </c>
      <c r="R10" s="316"/>
      <c r="S10" s="316"/>
      <c r="T10" s="316"/>
      <c r="U10" s="316"/>
      <c r="V10" s="316"/>
      <c r="W10" s="316"/>
      <c r="X10" s="316"/>
      <c r="Y10" s="316" t="s">
        <v>324</v>
      </c>
      <c r="Z10" s="316"/>
      <c r="AA10" s="316"/>
      <c r="AB10" s="316"/>
    </row>
    <row r="11" spans="2:28" s="115" customFormat="1" x14ac:dyDescent="0.4">
      <c r="C11" s="126" t="s">
        <v>20</v>
      </c>
      <c r="D11" s="128">
        <f>試算諸元入力!Q12</f>
        <v>0</v>
      </c>
      <c r="G11" s="127" t="s">
        <v>325</v>
      </c>
      <c r="I11" s="300" t="s">
        <v>326</v>
      </c>
      <c r="J11" s="300"/>
      <c r="K11" s="300"/>
      <c r="M11" s="300" t="s">
        <v>316</v>
      </c>
      <c r="N11" s="300"/>
      <c r="O11" s="300"/>
      <c r="P11" s="300"/>
      <c r="Q11" s="300" t="s">
        <v>303</v>
      </c>
      <c r="R11" s="300"/>
      <c r="S11" s="300"/>
      <c r="U11" s="300" t="s">
        <v>339</v>
      </c>
      <c r="V11" s="300"/>
      <c r="W11" s="300"/>
      <c r="Y11" s="300" t="s">
        <v>304</v>
      </c>
      <c r="Z11" s="300"/>
      <c r="AA11" s="300"/>
    </row>
    <row r="12" spans="2:28" s="115" customFormat="1" x14ac:dyDescent="0.4">
      <c r="C12" s="126" t="s">
        <v>327</v>
      </c>
      <c r="D12" s="128">
        <f>試算諸元入力!Q13</f>
        <v>0</v>
      </c>
      <c r="F12" s="115" t="s">
        <v>300</v>
      </c>
      <c r="G12" s="127">
        <f>IF(ROUNDDOWN(SUM(I12,M12,Q12,Y12),0)&lt;G5,ROUNDDOWN(G5,0),ROUNDDOWN(SUM(I12,M12,Q12,Y12),0))</f>
        <v>224</v>
      </c>
      <c r="H12" s="115" t="s">
        <v>328</v>
      </c>
      <c r="I12" s="317">
        <f>IF($D$12=0,(I5*K5)/2,I5*K5)</f>
        <v>0</v>
      </c>
      <c r="J12" s="317"/>
      <c r="K12" s="317"/>
      <c r="L12" s="115" t="s">
        <v>302</v>
      </c>
      <c r="M12" s="300">
        <f>M5*O5</f>
        <v>0</v>
      </c>
      <c r="N12" s="300"/>
      <c r="O12" s="300"/>
      <c r="P12" s="115" t="s">
        <v>302</v>
      </c>
      <c r="Q12" s="300">
        <f>Q5*S5</f>
        <v>0</v>
      </c>
      <c r="R12" s="300"/>
      <c r="S12" s="300"/>
      <c r="T12" s="115" t="s">
        <v>320</v>
      </c>
      <c r="U12" s="300">
        <f>U5*W5</f>
        <v>0</v>
      </c>
      <c r="V12" s="300"/>
      <c r="W12" s="300"/>
      <c r="X12" s="115" t="s">
        <v>321</v>
      </c>
      <c r="Y12" s="300">
        <f>ROUNDDOWN(Y5*AA5,0)</f>
        <v>0</v>
      </c>
      <c r="Z12" s="300"/>
      <c r="AA12" s="300"/>
    </row>
    <row r="13" spans="2:28" s="115" customFormat="1" x14ac:dyDescent="0.4">
      <c r="C13" s="126" t="s">
        <v>98</v>
      </c>
      <c r="D13" s="128">
        <v>1</v>
      </c>
      <c r="F13" s="115" t="s">
        <v>305</v>
      </c>
      <c r="G13" s="127">
        <f>IF(ROUNDDOWN(SUM(I13,M13,Q13,Y13),0)&lt;G6,ROUNDDOWN(G6,0),ROUNDDOWN(SUM(I13,M13,Q13,Y13),0))</f>
        <v>229</v>
      </c>
      <c r="H13" s="115" t="s">
        <v>328</v>
      </c>
      <c r="I13" s="317">
        <f>IF($D$12=0,(I6*K6)/2,I6*K6)</f>
        <v>0</v>
      </c>
      <c r="J13" s="317"/>
      <c r="K13" s="317"/>
      <c r="L13" s="115" t="s">
        <v>302</v>
      </c>
      <c r="M13" s="300">
        <f>M6*O6</f>
        <v>0</v>
      </c>
      <c r="N13" s="300"/>
      <c r="O13" s="300"/>
      <c r="P13" s="115" t="s">
        <v>302</v>
      </c>
      <c r="Q13" s="300">
        <f t="shared" ref="Q13:Q15" si="2">Q6*S6</f>
        <v>0</v>
      </c>
      <c r="R13" s="300"/>
      <c r="S13" s="300"/>
      <c r="T13" s="115" t="s">
        <v>320</v>
      </c>
      <c r="U13" s="300">
        <f t="shared" ref="U13:U15" si="3">U6*W6</f>
        <v>0</v>
      </c>
      <c r="V13" s="300"/>
      <c r="W13" s="300"/>
      <c r="X13" s="115" t="s">
        <v>321</v>
      </c>
      <c r="Y13" s="300">
        <f t="shared" ref="Y13:Y15" si="4">ROUNDDOWN(Y6*AA6,0)</f>
        <v>0</v>
      </c>
      <c r="Z13" s="300"/>
      <c r="AA13" s="300"/>
    </row>
    <row r="14" spans="2:28" s="115" customFormat="1" x14ac:dyDescent="0.4">
      <c r="F14" s="141" t="s">
        <v>306</v>
      </c>
      <c r="G14" s="142">
        <f>IF(ROUNDDOWN(SUM(I14,M14,Q14,Y14),0)&lt;G7,ROUNDDOWN(G7,0),ROUNDDOWN(SUM(I14,M14,Q14,Y14),0))</f>
        <v>229</v>
      </c>
      <c r="H14" s="143" t="s">
        <v>328</v>
      </c>
      <c r="I14" s="318">
        <f>IF($D$12=0,(I7*K7)/2,I7*K7)</f>
        <v>0</v>
      </c>
      <c r="J14" s="318"/>
      <c r="K14" s="318"/>
      <c r="L14" s="143" t="s">
        <v>302</v>
      </c>
      <c r="M14" s="319">
        <f>M7*O7</f>
        <v>0</v>
      </c>
      <c r="N14" s="319"/>
      <c r="O14" s="319"/>
      <c r="P14" s="143" t="s">
        <v>302</v>
      </c>
      <c r="Q14" s="319">
        <f t="shared" si="2"/>
        <v>0</v>
      </c>
      <c r="R14" s="319"/>
      <c r="S14" s="319"/>
      <c r="T14" s="143" t="s">
        <v>320</v>
      </c>
      <c r="U14" s="319">
        <f t="shared" si="3"/>
        <v>0</v>
      </c>
      <c r="V14" s="319"/>
      <c r="W14" s="319"/>
      <c r="X14" s="143" t="s">
        <v>321</v>
      </c>
      <c r="Y14" s="319">
        <f t="shared" si="4"/>
        <v>0</v>
      </c>
      <c r="Z14" s="319"/>
      <c r="AA14" s="320"/>
    </row>
    <row r="15" spans="2:28" s="115" customFormat="1" x14ac:dyDescent="0.4">
      <c r="F15" s="141" t="s">
        <v>308</v>
      </c>
      <c r="G15" s="142">
        <f>IF(ROUNDDOWN(SUM(I15,M15,Q15,Y15),0)&lt;G8,ROUNDDOWN(G8,0),ROUNDDOWN(SUM(I15,M15,Q15,Y15),0))</f>
        <v>310</v>
      </c>
      <c r="H15" s="143" t="s">
        <v>328</v>
      </c>
      <c r="I15" s="318">
        <f>IF($D$12=0,(I8*K8)/2,I8*K8)</f>
        <v>0</v>
      </c>
      <c r="J15" s="318"/>
      <c r="K15" s="318"/>
      <c r="L15" s="143" t="s">
        <v>302</v>
      </c>
      <c r="M15" s="319">
        <f>M8*O8</f>
        <v>0</v>
      </c>
      <c r="N15" s="319"/>
      <c r="O15" s="319"/>
      <c r="P15" s="143" t="s">
        <v>302</v>
      </c>
      <c r="Q15" s="319">
        <f t="shared" si="2"/>
        <v>0</v>
      </c>
      <c r="R15" s="319"/>
      <c r="S15" s="319"/>
      <c r="T15" s="143" t="s">
        <v>320</v>
      </c>
      <c r="U15" s="319">
        <f t="shared" si="3"/>
        <v>0</v>
      </c>
      <c r="V15" s="319"/>
      <c r="W15" s="319"/>
      <c r="X15" s="143" t="s">
        <v>321</v>
      </c>
      <c r="Y15" s="319">
        <f t="shared" si="4"/>
        <v>0</v>
      </c>
      <c r="Z15" s="319"/>
      <c r="AA15" s="320"/>
    </row>
  </sheetData>
  <mergeCells count="35">
    <mergeCell ref="I14:K14"/>
    <mergeCell ref="M14:O14"/>
    <mergeCell ref="Q14:S14"/>
    <mergeCell ref="U14:W14"/>
    <mergeCell ref="Y14:AA14"/>
    <mergeCell ref="I15:K15"/>
    <mergeCell ref="M15:O15"/>
    <mergeCell ref="Q15:S15"/>
    <mergeCell ref="U15:W15"/>
    <mergeCell ref="Y15:AA15"/>
    <mergeCell ref="I12:K12"/>
    <mergeCell ref="M12:O12"/>
    <mergeCell ref="Q12:S12"/>
    <mergeCell ref="U12:W12"/>
    <mergeCell ref="Y12:AA12"/>
    <mergeCell ref="I13:K13"/>
    <mergeCell ref="M13:O13"/>
    <mergeCell ref="Q13:S13"/>
    <mergeCell ref="U13:W13"/>
    <mergeCell ref="Y13:AA13"/>
    <mergeCell ref="I10:L10"/>
    <mergeCell ref="M10:P10"/>
    <mergeCell ref="Q10:X10"/>
    <mergeCell ref="Y10:AB10"/>
    <mergeCell ref="I11:K11"/>
    <mergeCell ref="M11:P11"/>
    <mergeCell ref="Q11:S11"/>
    <mergeCell ref="U11:W11"/>
    <mergeCell ref="Y11:AA11"/>
    <mergeCell ref="I2:M2"/>
    <mergeCell ref="S2:Y2"/>
    <mergeCell ref="M4:O4"/>
    <mergeCell ref="Q4:S4"/>
    <mergeCell ref="U4:W4"/>
    <mergeCell ref="Y4:AA4"/>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12E9-374E-40F8-B4E1-9743FA7FE86B}">
  <sheetPr>
    <tabColor theme="7" tint="0.79998168889431442"/>
  </sheetPr>
  <dimension ref="B1:AU35"/>
  <sheetViews>
    <sheetView workbookViewId="0">
      <pane xSplit="2" ySplit="2" topLeftCell="D12" activePane="bottomRight" state="frozen"/>
      <selection activeCell="Q19" sqref="O19:Q24"/>
      <selection pane="topRight" activeCell="Q19" sqref="O19:Q24"/>
      <selection pane="bottomLeft" activeCell="Q19" sqref="O19:Q24"/>
      <selection pane="bottomRight" activeCell="Q19" sqref="O19:Q24"/>
    </sheetView>
  </sheetViews>
  <sheetFormatPr defaultRowHeight="18.75" x14ac:dyDescent="0.4"/>
  <cols>
    <col min="1" max="1" width="2.25" customWidth="1"/>
    <col min="2" max="2" width="5.5" bestFit="1" customWidth="1"/>
    <col min="3" max="3" width="13.5" bestFit="1" customWidth="1"/>
    <col min="4" max="4" width="10.875" customWidth="1"/>
    <col min="5" max="5" width="4.5" bestFit="1" customWidth="1"/>
    <col min="6" max="6" width="3.25" customWidth="1"/>
    <col min="7" max="7" width="13.5" bestFit="1" customWidth="1"/>
    <col min="8" max="8" width="3.625" customWidth="1"/>
    <col min="9" max="9" width="6.5" bestFit="1" customWidth="1"/>
    <col min="10" max="10" width="3.375" bestFit="1" customWidth="1"/>
    <col min="11" max="11" width="8" bestFit="1" customWidth="1"/>
    <col min="12" max="12" width="3.375" bestFit="1" customWidth="1"/>
    <col min="13" max="13" width="7" bestFit="1" customWidth="1"/>
    <col min="14" max="14" width="3.375" bestFit="1" customWidth="1"/>
    <col min="15" max="15" width="8" bestFit="1" customWidth="1"/>
    <col min="16" max="16" width="3.375" bestFit="1" customWidth="1"/>
    <col min="17" max="17" width="7" bestFit="1" customWidth="1"/>
    <col min="18" max="18" width="3.375" bestFit="1" customWidth="1"/>
    <col min="19" max="19" width="8" bestFit="1" customWidth="1"/>
    <col min="20" max="20" width="3.375" bestFit="1" customWidth="1"/>
    <col min="21" max="21" width="7.875" bestFit="1" customWidth="1"/>
    <col min="22" max="22" width="3.375" bestFit="1" customWidth="1"/>
    <col min="23" max="23" width="8" bestFit="1" customWidth="1"/>
    <col min="24" max="24" width="3.375" bestFit="1" customWidth="1"/>
    <col min="25" max="25" width="7.875" bestFit="1" customWidth="1"/>
    <col min="26" max="26" width="3.375" bestFit="1" customWidth="1"/>
    <col min="27" max="27" width="8" bestFit="1" customWidth="1"/>
    <col min="28" max="28" width="3.375" bestFit="1" customWidth="1"/>
    <col min="29" max="29" width="8.5" bestFit="1" customWidth="1"/>
    <col min="30" max="30" width="3.375" bestFit="1" customWidth="1"/>
    <col min="31" max="31" width="7" bestFit="1" customWidth="1"/>
    <col min="32" max="32" width="3.375" bestFit="1" customWidth="1"/>
    <col min="33" max="33" width="8.5" bestFit="1" customWidth="1"/>
    <col min="34" max="34" width="3.375" bestFit="1" customWidth="1"/>
    <col min="35" max="35" width="7" bestFit="1" customWidth="1"/>
    <col min="36" max="36" width="3.375" bestFit="1" customWidth="1"/>
    <col min="37" max="37" width="7" bestFit="1" customWidth="1"/>
    <col min="38" max="38" width="3.375" bestFit="1" customWidth="1"/>
    <col min="39" max="39" width="6" bestFit="1" customWidth="1"/>
    <col min="40" max="40" width="3.375" customWidth="1"/>
    <col min="41" max="41" width="7.875" bestFit="1" customWidth="1"/>
    <col min="42" max="42" width="3.375" bestFit="1" customWidth="1"/>
    <col min="43" max="43" width="6" bestFit="1" customWidth="1"/>
    <col min="44" max="44" width="3.375" bestFit="1" customWidth="1"/>
    <col min="45" max="45" width="7.875" bestFit="1" customWidth="1"/>
    <col min="46" max="46" width="3.375" bestFit="1" customWidth="1"/>
    <col min="47" max="47" width="7" bestFit="1" customWidth="1"/>
  </cols>
  <sheetData>
    <row r="1" spans="2:47" x14ac:dyDescent="0.4">
      <c r="B1" t="s">
        <v>296</v>
      </c>
    </row>
    <row r="2" spans="2:47" x14ac:dyDescent="0.4">
      <c r="B2" s="110">
        <v>2306</v>
      </c>
      <c r="I2" s="111"/>
      <c r="J2" s="111"/>
      <c r="K2" s="111"/>
      <c r="L2" s="111"/>
      <c r="M2" s="111"/>
      <c r="N2" s="111"/>
      <c r="O2" s="111"/>
      <c r="P2" s="111"/>
      <c r="Q2" s="111"/>
      <c r="R2" s="111"/>
      <c r="S2" s="111"/>
      <c r="T2" s="111"/>
      <c r="U2" s="111"/>
      <c r="V2" s="111"/>
      <c r="W2" s="111"/>
      <c r="X2" s="111"/>
      <c r="Y2" s="111"/>
      <c r="Z2" s="111"/>
      <c r="AA2" s="111"/>
      <c r="AB2" s="111"/>
      <c r="AD2" s="111"/>
      <c r="AE2" s="111"/>
      <c r="AF2" s="111"/>
      <c r="AG2" s="145"/>
      <c r="AH2" s="146"/>
      <c r="AI2" s="146"/>
      <c r="AJ2" s="146"/>
      <c r="AK2" s="111"/>
      <c r="AL2" s="111"/>
      <c r="AM2" s="111"/>
      <c r="AN2" s="111"/>
      <c r="AO2" s="111"/>
      <c r="AP2" s="111"/>
      <c r="AQ2" s="111"/>
      <c r="AS2" s="145"/>
      <c r="AT2" s="145"/>
      <c r="AU2" s="145"/>
    </row>
    <row r="3" spans="2:47" x14ac:dyDescent="0.4">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row>
    <row r="4" spans="2:47" s="113" customFormat="1" x14ac:dyDescent="0.4">
      <c r="I4" s="302" t="s">
        <v>108</v>
      </c>
      <c r="J4" s="303"/>
      <c r="K4" s="303"/>
      <c r="L4" s="114"/>
      <c r="M4" s="302" t="s">
        <v>73</v>
      </c>
      <c r="N4" s="303"/>
      <c r="O4" s="303"/>
      <c r="P4" s="303"/>
      <c r="Q4" s="303"/>
      <c r="R4" s="303"/>
      <c r="S4" s="303"/>
      <c r="T4" s="303"/>
      <c r="U4" s="303"/>
      <c r="V4" s="303"/>
      <c r="W4" s="303"/>
      <c r="X4" s="303"/>
      <c r="Y4" s="303"/>
      <c r="Z4" s="303"/>
      <c r="AA4" s="303"/>
      <c r="AB4" s="303"/>
      <c r="AC4" s="303"/>
      <c r="AD4" s="303"/>
      <c r="AE4" s="303"/>
      <c r="AF4" s="303"/>
      <c r="AG4" s="303"/>
      <c r="AH4" s="303"/>
      <c r="AI4" s="303"/>
      <c r="AJ4" s="304"/>
      <c r="AK4" s="302" t="s">
        <v>37</v>
      </c>
      <c r="AL4" s="303"/>
      <c r="AM4" s="303"/>
      <c r="AN4" s="303"/>
      <c r="AO4" s="303"/>
      <c r="AP4" s="303"/>
      <c r="AQ4" s="303"/>
      <c r="AR4" s="303"/>
      <c r="AS4" s="303"/>
      <c r="AT4" s="303"/>
      <c r="AU4" s="304"/>
    </row>
    <row r="5" spans="2:47" s="113" customFormat="1" x14ac:dyDescent="0.4">
      <c r="I5" s="114"/>
      <c r="J5" s="114"/>
      <c r="K5" s="114"/>
      <c r="L5" s="114"/>
      <c r="M5" s="305" t="s">
        <v>75</v>
      </c>
      <c r="N5" s="305"/>
      <c r="O5" s="305"/>
      <c r="P5" s="305"/>
      <c r="Q5" s="306" t="s">
        <v>76</v>
      </c>
      <c r="R5" s="306"/>
      <c r="S5" s="306"/>
      <c r="T5" s="306"/>
      <c r="U5" s="306" t="s">
        <v>77</v>
      </c>
      <c r="V5" s="306"/>
      <c r="W5" s="306"/>
      <c r="X5" s="306"/>
      <c r="Y5" s="305" t="s">
        <v>78</v>
      </c>
      <c r="Z5" s="305"/>
      <c r="AA5" s="305"/>
      <c r="AB5" s="305"/>
      <c r="AC5" s="305" t="s">
        <v>79</v>
      </c>
      <c r="AD5" s="305"/>
      <c r="AE5" s="305"/>
      <c r="AF5" s="305"/>
      <c r="AG5" s="301" t="s">
        <v>297</v>
      </c>
      <c r="AH5" s="301"/>
      <c r="AI5" s="301"/>
      <c r="AJ5" s="301"/>
      <c r="AK5" s="301" t="s">
        <v>80</v>
      </c>
      <c r="AL5" s="301"/>
      <c r="AM5" s="301"/>
      <c r="AN5" s="301"/>
      <c r="AO5" s="301" t="s">
        <v>298</v>
      </c>
      <c r="AP5" s="301"/>
      <c r="AQ5" s="301"/>
      <c r="AR5" s="301"/>
      <c r="AS5" s="301" t="s">
        <v>299</v>
      </c>
      <c r="AT5" s="301"/>
      <c r="AU5" s="301"/>
    </row>
    <row r="6" spans="2:47" s="115" customFormat="1" x14ac:dyDescent="0.4">
      <c r="C6" s="116" t="s">
        <v>16</v>
      </c>
      <c r="D6" s="117" t="s">
        <v>107</v>
      </c>
      <c r="E6" s="118">
        <f>試算諸元入力!Q14</f>
        <v>0</v>
      </c>
      <c r="G6" s="115" t="s">
        <v>300</v>
      </c>
      <c r="I6" s="119">
        <f>'old rate'!P2</f>
        <v>55</v>
      </c>
      <c r="J6" s="115" t="s">
        <v>301</v>
      </c>
      <c r="K6" s="120">
        <f>$E$6</f>
        <v>0</v>
      </c>
      <c r="L6" s="115" t="s">
        <v>302</v>
      </c>
      <c r="M6" s="115">
        <f>'old rate'!P3</f>
        <v>99.56</v>
      </c>
      <c r="N6" s="115" t="s">
        <v>301</v>
      </c>
      <c r="O6" s="120">
        <f t="shared" ref="O6:O19" si="0">$E$7</f>
        <v>0</v>
      </c>
      <c r="P6" s="115" t="s">
        <v>302</v>
      </c>
      <c r="Q6" s="115">
        <f>'old rate'!P4</f>
        <v>149.62</v>
      </c>
      <c r="R6" s="115" t="s">
        <v>301</v>
      </c>
      <c r="S6" s="120">
        <f t="shared" ref="S6:S19" si="1">$E$8</f>
        <v>0</v>
      </c>
      <c r="T6" s="115" t="s">
        <v>302</v>
      </c>
      <c r="U6" s="115">
        <f>'old rate'!P5</f>
        <v>249.74</v>
      </c>
      <c r="V6" s="115" t="s">
        <v>301</v>
      </c>
      <c r="W6" s="120">
        <f t="shared" ref="W6:W19" si="2">$E$9</f>
        <v>0</v>
      </c>
      <c r="X6" s="115" t="s">
        <v>302</v>
      </c>
      <c r="Y6" s="115">
        <f>'old rate'!P6</f>
        <v>349.87</v>
      </c>
      <c r="Z6" s="115" t="s">
        <v>301</v>
      </c>
      <c r="AA6" s="120">
        <f t="shared" ref="AA6:AA19" si="3">$E$10</f>
        <v>0</v>
      </c>
      <c r="AB6" s="115" t="s">
        <v>302</v>
      </c>
      <c r="AC6" s="115">
        <f>'old rate'!P7</f>
        <v>550.12</v>
      </c>
      <c r="AD6" s="115" t="s">
        <v>301</v>
      </c>
      <c r="AE6" s="120">
        <f t="shared" ref="AE6:AE19" si="4">$E$11</f>
        <v>0</v>
      </c>
      <c r="AF6" s="115" t="s">
        <v>302</v>
      </c>
      <c r="AG6" s="115">
        <f>'old rate'!P8</f>
        <v>550.12</v>
      </c>
      <c r="AH6" s="115" t="s">
        <v>301</v>
      </c>
      <c r="AI6" s="120">
        <f t="shared" ref="AI6:AI19" si="5">$E$12</f>
        <v>0</v>
      </c>
      <c r="AJ6" s="115" t="s">
        <v>302</v>
      </c>
      <c r="AK6" s="115">
        <f>'old rate'!P9</f>
        <v>239.17</v>
      </c>
      <c r="AL6" s="115" t="s">
        <v>301</v>
      </c>
      <c r="AM6" s="120">
        <f t="shared" ref="AM6:AM19" si="6">$E$13</f>
        <v>0</v>
      </c>
      <c r="AN6" s="115" t="s">
        <v>302</v>
      </c>
      <c r="AO6" s="115">
        <f>'old rate'!P10</f>
        <v>387.05</v>
      </c>
      <c r="AP6" s="115" t="s">
        <v>301</v>
      </c>
      <c r="AQ6" s="120">
        <f t="shared" ref="AQ6:AQ19" si="7">$E$14</f>
        <v>0</v>
      </c>
      <c r="AR6" s="115" t="s">
        <v>302</v>
      </c>
      <c r="AS6" s="115">
        <f>'old rate'!P11</f>
        <v>387.05</v>
      </c>
      <c r="AT6" s="115" t="s">
        <v>301</v>
      </c>
      <c r="AU6" s="120">
        <f t="shared" ref="AU6:AU19" si="8">$E$15</f>
        <v>0</v>
      </c>
    </row>
    <row r="7" spans="2:47" s="115" customFormat="1" x14ac:dyDescent="0.4">
      <c r="C7" s="116" t="s">
        <v>73</v>
      </c>
      <c r="D7" s="112" t="s">
        <v>75</v>
      </c>
      <c r="E7" s="129">
        <f>試算諸元入力!Q15</f>
        <v>0</v>
      </c>
      <c r="G7" s="121" t="s">
        <v>303</v>
      </c>
      <c r="H7" s="121"/>
      <c r="I7" s="119"/>
      <c r="K7" s="120"/>
      <c r="M7" s="115">
        <f>fuel!X21</f>
        <v>-7.26</v>
      </c>
      <c r="N7" s="115" t="s">
        <v>301</v>
      </c>
      <c r="O7" s="120">
        <f t="shared" si="0"/>
        <v>0</v>
      </c>
      <c r="P7" s="115" t="s">
        <v>302</v>
      </c>
      <c r="Q7" s="115">
        <f>fuel!Y21</f>
        <v>-14.53</v>
      </c>
      <c r="R7" s="115" t="s">
        <v>301</v>
      </c>
      <c r="S7" s="120">
        <f t="shared" si="1"/>
        <v>0</v>
      </c>
      <c r="T7" s="115" t="s">
        <v>302</v>
      </c>
      <c r="U7" s="115">
        <f>fuel!Z21</f>
        <v>-29.06</v>
      </c>
      <c r="V7" s="115" t="s">
        <v>301</v>
      </c>
      <c r="W7" s="120">
        <f t="shared" si="2"/>
        <v>0</v>
      </c>
      <c r="X7" s="115" t="s">
        <v>302</v>
      </c>
      <c r="Y7" s="115">
        <f>fuel!AA21</f>
        <v>-43.59</v>
      </c>
      <c r="Z7" s="115" t="s">
        <v>301</v>
      </c>
      <c r="AA7" s="120">
        <f t="shared" si="3"/>
        <v>0</v>
      </c>
      <c r="AB7" s="115" t="s">
        <v>302</v>
      </c>
      <c r="AC7" s="115">
        <f>fuel!AB21</f>
        <v>-72.650000000000006</v>
      </c>
      <c r="AD7" s="115" t="s">
        <v>301</v>
      </c>
      <c r="AE7" s="120">
        <f t="shared" si="4"/>
        <v>0</v>
      </c>
      <c r="AF7" s="115" t="s">
        <v>302</v>
      </c>
      <c r="AG7" s="115">
        <f>fuel!AC21</f>
        <v>-72.650000000000006</v>
      </c>
      <c r="AH7" s="115" t="s">
        <v>301</v>
      </c>
      <c r="AI7" s="120">
        <f t="shared" si="5"/>
        <v>0</v>
      </c>
      <c r="AJ7" s="115" t="s">
        <v>302</v>
      </c>
      <c r="AK7" s="115">
        <f>fuel!AD21</f>
        <v>-21.69</v>
      </c>
      <c r="AL7" s="115" t="s">
        <v>301</v>
      </c>
      <c r="AM7" s="120">
        <f t="shared" si="6"/>
        <v>0</v>
      </c>
      <c r="AN7" s="115" t="s">
        <v>302</v>
      </c>
      <c r="AO7" s="115">
        <f>fuel!AE21</f>
        <v>-43.38</v>
      </c>
      <c r="AP7" s="115" t="s">
        <v>301</v>
      </c>
      <c r="AQ7" s="120">
        <f t="shared" si="7"/>
        <v>0</v>
      </c>
      <c r="AR7" s="115" t="s">
        <v>302</v>
      </c>
      <c r="AS7" s="115">
        <f>fuel!AF21</f>
        <v>-43.38</v>
      </c>
      <c r="AT7" s="115" t="s">
        <v>301</v>
      </c>
      <c r="AU7" s="120">
        <f t="shared" si="8"/>
        <v>0</v>
      </c>
    </row>
    <row r="8" spans="2:47" s="115" customFormat="1" x14ac:dyDescent="0.4">
      <c r="C8" s="116"/>
      <c r="D8" s="122" t="s">
        <v>76</v>
      </c>
      <c r="E8" s="129">
        <f>試算諸元入力!Q16</f>
        <v>0</v>
      </c>
      <c r="G8" s="121" t="s">
        <v>304</v>
      </c>
      <c r="H8" s="121"/>
      <c r="I8" s="119"/>
      <c r="K8" s="120"/>
      <c r="M8" s="115">
        <f>fuel!C21</f>
        <v>13.4</v>
      </c>
      <c r="N8" s="115" t="s">
        <v>301</v>
      </c>
      <c r="O8" s="120">
        <f t="shared" si="0"/>
        <v>0</v>
      </c>
      <c r="P8" s="115" t="s">
        <v>302</v>
      </c>
      <c r="Q8" s="115">
        <f>fuel!D21</f>
        <v>26.8</v>
      </c>
      <c r="R8" s="115" t="s">
        <v>301</v>
      </c>
      <c r="S8" s="120">
        <f t="shared" si="1"/>
        <v>0</v>
      </c>
      <c r="T8" s="115" t="s">
        <v>302</v>
      </c>
      <c r="U8" s="115">
        <f>fuel!E21</f>
        <v>53.6</v>
      </c>
      <c r="V8" s="115" t="s">
        <v>301</v>
      </c>
      <c r="W8" s="120">
        <f t="shared" si="2"/>
        <v>0</v>
      </c>
      <c r="X8" s="115" t="s">
        <v>302</v>
      </c>
      <c r="Y8" s="115">
        <f>fuel!F21</f>
        <v>80.400000000000006</v>
      </c>
      <c r="Z8" s="115" t="s">
        <v>301</v>
      </c>
      <c r="AA8" s="120">
        <f t="shared" si="3"/>
        <v>0</v>
      </c>
      <c r="AB8" s="115" t="s">
        <v>302</v>
      </c>
      <c r="AC8" s="115">
        <f>fuel!G21</f>
        <v>134</v>
      </c>
      <c r="AD8" s="115" t="s">
        <v>301</v>
      </c>
      <c r="AE8" s="120">
        <f t="shared" si="4"/>
        <v>0</v>
      </c>
      <c r="AF8" s="115" t="s">
        <v>302</v>
      </c>
      <c r="AG8" s="115">
        <f>fuel!H21</f>
        <v>134</v>
      </c>
      <c r="AH8" s="115" t="s">
        <v>301</v>
      </c>
      <c r="AI8" s="120">
        <f t="shared" si="5"/>
        <v>0</v>
      </c>
      <c r="AJ8" s="115" t="s">
        <v>302</v>
      </c>
      <c r="AK8" s="115">
        <f>fuel!I21</f>
        <v>40.020000000000003</v>
      </c>
      <c r="AL8" s="115" t="s">
        <v>301</v>
      </c>
      <c r="AM8" s="120">
        <f t="shared" si="6"/>
        <v>0</v>
      </c>
      <c r="AN8" s="115" t="s">
        <v>302</v>
      </c>
      <c r="AO8" s="115">
        <f>fuel!J21</f>
        <v>80.05</v>
      </c>
      <c r="AP8" s="115" t="s">
        <v>301</v>
      </c>
      <c r="AQ8" s="120">
        <f t="shared" si="7"/>
        <v>0</v>
      </c>
      <c r="AR8" s="115" t="s">
        <v>302</v>
      </c>
      <c r="AS8" s="115">
        <f>fuel!K21</f>
        <v>80.05</v>
      </c>
      <c r="AT8" s="115" t="s">
        <v>301</v>
      </c>
      <c r="AU8" s="120">
        <f t="shared" si="8"/>
        <v>0</v>
      </c>
    </row>
    <row r="9" spans="2:47" s="115" customFormat="1" x14ac:dyDescent="0.4">
      <c r="C9" s="116"/>
      <c r="D9" s="122" t="s">
        <v>77</v>
      </c>
      <c r="E9" s="129">
        <f>試算諸元入力!Q17</f>
        <v>0</v>
      </c>
      <c r="G9" s="115" t="s">
        <v>305</v>
      </c>
      <c r="I9" s="119">
        <f>'new rate'!P2</f>
        <v>55</v>
      </c>
      <c r="J9" s="115" t="s">
        <v>301</v>
      </c>
      <c r="K9" s="120">
        <f>$E$6</f>
        <v>0</v>
      </c>
      <c r="L9" s="115" t="s">
        <v>302</v>
      </c>
      <c r="M9" s="115">
        <f>'new rate'!P3</f>
        <v>101.53</v>
      </c>
      <c r="N9" s="115" t="s">
        <v>301</v>
      </c>
      <c r="O9" s="120">
        <f t="shared" si="0"/>
        <v>0</v>
      </c>
      <c r="P9" s="115" t="s">
        <v>302</v>
      </c>
      <c r="Q9" s="115">
        <f>'new rate'!P4</f>
        <v>153.55000000000001</v>
      </c>
      <c r="R9" s="115" t="s">
        <v>301</v>
      </c>
      <c r="S9" s="120">
        <f t="shared" si="1"/>
        <v>0</v>
      </c>
      <c r="T9" s="115" t="s">
        <v>302</v>
      </c>
      <c r="U9" s="115">
        <f>'new rate'!P5</f>
        <v>257.60000000000002</v>
      </c>
      <c r="V9" s="115" t="s">
        <v>301</v>
      </c>
      <c r="W9" s="120">
        <f t="shared" si="2"/>
        <v>0</v>
      </c>
      <c r="X9" s="115" t="s">
        <v>302</v>
      </c>
      <c r="Y9" s="115">
        <f>'new rate'!P6</f>
        <v>361.66</v>
      </c>
      <c r="Z9" s="115" t="s">
        <v>301</v>
      </c>
      <c r="AA9" s="120">
        <f t="shared" si="3"/>
        <v>0</v>
      </c>
      <c r="AB9" s="115" t="s">
        <v>302</v>
      </c>
      <c r="AC9" s="115">
        <f>'new rate'!P7</f>
        <v>569.77</v>
      </c>
      <c r="AD9" s="115" t="s">
        <v>301</v>
      </c>
      <c r="AE9" s="120">
        <f t="shared" si="4"/>
        <v>0</v>
      </c>
      <c r="AF9" s="115" t="s">
        <v>302</v>
      </c>
      <c r="AG9" s="115">
        <f>'new rate'!P8</f>
        <v>569.77</v>
      </c>
      <c r="AH9" s="115" t="s">
        <v>301</v>
      </c>
      <c r="AI9" s="120">
        <f t="shared" si="5"/>
        <v>0</v>
      </c>
      <c r="AJ9" s="115" t="s">
        <v>302</v>
      </c>
      <c r="AK9" s="115">
        <f>'new rate'!P9</f>
        <v>245.05</v>
      </c>
      <c r="AL9" s="115" t="s">
        <v>301</v>
      </c>
      <c r="AM9" s="120">
        <f t="shared" si="6"/>
        <v>0</v>
      </c>
      <c r="AN9" s="115" t="s">
        <v>302</v>
      </c>
      <c r="AO9" s="115">
        <f>'new rate'!P10</f>
        <v>398.79</v>
      </c>
      <c r="AP9" s="115" t="s">
        <v>301</v>
      </c>
      <c r="AQ9" s="120">
        <f t="shared" si="7"/>
        <v>0</v>
      </c>
      <c r="AR9" s="115" t="s">
        <v>302</v>
      </c>
      <c r="AS9" s="115">
        <f>'new rate'!P11</f>
        <v>398.79</v>
      </c>
      <c r="AT9" s="115" t="s">
        <v>301</v>
      </c>
      <c r="AU9" s="120">
        <f t="shared" si="8"/>
        <v>0</v>
      </c>
    </row>
    <row r="10" spans="2:47" s="115" customFormat="1" x14ac:dyDescent="0.4">
      <c r="C10" s="116"/>
      <c r="D10" s="112" t="s">
        <v>78</v>
      </c>
      <c r="E10" s="129">
        <f>試算諸元入力!Q18</f>
        <v>0</v>
      </c>
      <c r="G10" s="121" t="s">
        <v>303</v>
      </c>
      <c r="H10" s="121"/>
      <c r="I10" s="119"/>
      <c r="K10" s="120"/>
      <c r="M10" s="115">
        <f>fuel!X22</f>
        <v>-7.26</v>
      </c>
      <c r="N10" s="115" t="s">
        <v>301</v>
      </c>
      <c r="O10" s="120">
        <f t="shared" si="0"/>
        <v>0</v>
      </c>
      <c r="P10" s="115" t="s">
        <v>302</v>
      </c>
      <c r="Q10" s="115">
        <f>fuel!Y22</f>
        <v>-14.53</v>
      </c>
      <c r="R10" s="115" t="s">
        <v>301</v>
      </c>
      <c r="S10" s="120">
        <f t="shared" si="1"/>
        <v>0</v>
      </c>
      <c r="T10" s="115" t="s">
        <v>302</v>
      </c>
      <c r="U10" s="115">
        <f>fuel!Z22</f>
        <v>-29.06</v>
      </c>
      <c r="V10" s="115" t="s">
        <v>301</v>
      </c>
      <c r="W10" s="120">
        <f t="shared" si="2"/>
        <v>0</v>
      </c>
      <c r="X10" s="115" t="s">
        <v>302</v>
      </c>
      <c r="Y10" s="115">
        <f>fuel!AA22</f>
        <v>-43.59</v>
      </c>
      <c r="Z10" s="115" t="s">
        <v>301</v>
      </c>
      <c r="AA10" s="120">
        <f t="shared" si="3"/>
        <v>0</v>
      </c>
      <c r="AB10" s="115" t="s">
        <v>302</v>
      </c>
      <c r="AC10" s="115">
        <f>fuel!AB22</f>
        <v>-72.650000000000006</v>
      </c>
      <c r="AD10" s="115" t="s">
        <v>301</v>
      </c>
      <c r="AE10" s="120">
        <f t="shared" si="4"/>
        <v>0</v>
      </c>
      <c r="AF10" s="115" t="s">
        <v>302</v>
      </c>
      <c r="AG10" s="115">
        <f>fuel!AC22</f>
        <v>-72.650000000000006</v>
      </c>
      <c r="AH10" s="115" t="s">
        <v>301</v>
      </c>
      <c r="AI10" s="120">
        <f t="shared" si="5"/>
        <v>0</v>
      </c>
      <c r="AJ10" s="115" t="s">
        <v>302</v>
      </c>
      <c r="AK10" s="115">
        <f>fuel!AD22</f>
        <v>-21.69</v>
      </c>
      <c r="AL10" s="115" t="s">
        <v>301</v>
      </c>
      <c r="AM10" s="120">
        <f t="shared" si="6"/>
        <v>0</v>
      </c>
      <c r="AN10" s="115" t="s">
        <v>302</v>
      </c>
      <c r="AO10" s="115">
        <f>fuel!AE22</f>
        <v>-43.38</v>
      </c>
      <c r="AP10" s="115" t="s">
        <v>301</v>
      </c>
      <c r="AQ10" s="120">
        <f t="shared" si="7"/>
        <v>0</v>
      </c>
      <c r="AR10" s="115" t="s">
        <v>302</v>
      </c>
      <c r="AS10" s="115">
        <f>fuel!AF22</f>
        <v>-43.38</v>
      </c>
      <c r="AT10" s="115" t="s">
        <v>301</v>
      </c>
      <c r="AU10" s="120">
        <f t="shared" si="8"/>
        <v>0</v>
      </c>
    </row>
    <row r="11" spans="2:47" s="115" customFormat="1" x14ac:dyDescent="0.4">
      <c r="C11" s="116"/>
      <c r="D11" s="112" t="s">
        <v>79</v>
      </c>
      <c r="E11" s="129">
        <f>試算諸元入力!Q19</f>
        <v>0</v>
      </c>
      <c r="G11" s="121" t="s">
        <v>304</v>
      </c>
      <c r="H11" s="121"/>
      <c r="I11" s="119"/>
      <c r="K11" s="120"/>
      <c r="M11" s="115">
        <f>fuel!C22</f>
        <v>13.4</v>
      </c>
      <c r="N11" s="115" t="s">
        <v>301</v>
      </c>
      <c r="O11" s="120">
        <f t="shared" si="0"/>
        <v>0</v>
      </c>
      <c r="P11" s="115" t="s">
        <v>302</v>
      </c>
      <c r="Q11" s="115">
        <f>fuel!D22</f>
        <v>26.8</v>
      </c>
      <c r="R11" s="115" t="s">
        <v>301</v>
      </c>
      <c r="S11" s="120">
        <f t="shared" si="1"/>
        <v>0</v>
      </c>
      <c r="T11" s="115" t="s">
        <v>302</v>
      </c>
      <c r="U11" s="115">
        <f>fuel!E22</f>
        <v>53.6</v>
      </c>
      <c r="V11" s="115" t="s">
        <v>301</v>
      </c>
      <c r="W11" s="120">
        <f t="shared" si="2"/>
        <v>0</v>
      </c>
      <c r="X11" s="115" t="s">
        <v>302</v>
      </c>
      <c r="Y11" s="115">
        <f>fuel!F22</f>
        <v>80.400000000000006</v>
      </c>
      <c r="Z11" s="115" t="s">
        <v>301</v>
      </c>
      <c r="AA11" s="120">
        <f t="shared" si="3"/>
        <v>0</v>
      </c>
      <c r="AB11" s="115" t="s">
        <v>302</v>
      </c>
      <c r="AC11" s="115">
        <f>fuel!G22</f>
        <v>134</v>
      </c>
      <c r="AD11" s="115" t="s">
        <v>301</v>
      </c>
      <c r="AE11" s="120">
        <f t="shared" si="4"/>
        <v>0</v>
      </c>
      <c r="AF11" s="115" t="s">
        <v>302</v>
      </c>
      <c r="AG11" s="115">
        <f>fuel!H22</f>
        <v>134</v>
      </c>
      <c r="AH11" s="115" t="s">
        <v>301</v>
      </c>
      <c r="AI11" s="120">
        <f t="shared" si="5"/>
        <v>0</v>
      </c>
      <c r="AJ11" s="115" t="s">
        <v>302</v>
      </c>
      <c r="AK11" s="115">
        <f>fuel!I22</f>
        <v>40.020000000000003</v>
      </c>
      <c r="AL11" s="115" t="s">
        <v>301</v>
      </c>
      <c r="AM11" s="120">
        <f t="shared" si="6"/>
        <v>0</v>
      </c>
      <c r="AN11" s="115" t="s">
        <v>302</v>
      </c>
      <c r="AO11" s="115">
        <f>fuel!J22</f>
        <v>80.05</v>
      </c>
      <c r="AP11" s="115" t="s">
        <v>301</v>
      </c>
      <c r="AQ11" s="120">
        <f t="shared" si="7"/>
        <v>0</v>
      </c>
      <c r="AR11" s="115" t="s">
        <v>302</v>
      </c>
      <c r="AS11" s="115">
        <f>fuel!K22</f>
        <v>80.05</v>
      </c>
      <c r="AT11" s="115" t="s">
        <v>301</v>
      </c>
      <c r="AU11" s="120">
        <f t="shared" si="8"/>
        <v>0</v>
      </c>
    </row>
    <row r="12" spans="2:47" s="115" customFormat="1" x14ac:dyDescent="0.4">
      <c r="C12" s="116"/>
      <c r="D12" s="4" t="s">
        <v>297</v>
      </c>
      <c r="E12" s="129">
        <f>試算諸元入力!Q20</f>
        <v>0</v>
      </c>
      <c r="G12" s="115" t="s">
        <v>306</v>
      </c>
      <c r="I12" s="119">
        <f>'new rate'!P2</f>
        <v>55</v>
      </c>
      <c r="J12" s="115" t="s">
        <v>301</v>
      </c>
      <c r="K12" s="120">
        <f>$E$6</f>
        <v>0</v>
      </c>
      <c r="L12" s="115" t="s">
        <v>302</v>
      </c>
      <c r="M12" s="115">
        <f>'new rate'!P3</f>
        <v>101.53</v>
      </c>
      <c r="N12" s="115" t="s">
        <v>301</v>
      </c>
      <c r="O12" s="120">
        <f t="shared" si="0"/>
        <v>0</v>
      </c>
      <c r="P12" s="115" t="s">
        <v>302</v>
      </c>
      <c r="Q12" s="115">
        <f>'new rate'!P4</f>
        <v>153.55000000000001</v>
      </c>
      <c r="R12" s="115" t="s">
        <v>301</v>
      </c>
      <c r="S12" s="120">
        <f t="shared" si="1"/>
        <v>0</v>
      </c>
      <c r="T12" s="115" t="s">
        <v>302</v>
      </c>
      <c r="U12" s="115">
        <f>'new rate'!P5</f>
        <v>257.60000000000002</v>
      </c>
      <c r="V12" s="115" t="s">
        <v>301</v>
      </c>
      <c r="W12" s="120">
        <f t="shared" si="2"/>
        <v>0</v>
      </c>
      <c r="X12" s="115" t="s">
        <v>302</v>
      </c>
      <c r="Y12" s="115">
        <f>'new rate'!P6</f>
        <v>361.66</v>
      </c>
      <c r="Z12" s="115" t="s">
        <v>301</v>
      </c>
      <c r="AA12" s="120">
        <f t="shared" si="3"/>
        <v>0</v>
      </c>
      <c r="AB12" s="115" t="s">
        <v>302</v>
      </c>
      <c r="AC12" s="115">
        <f>'new rate'!P7</f>
        <v>569.77</v>
      </c>
      <c r="AD12" s="115" t="s">
        <v>301</v>
      </c>
      <c r="AE12" s="120">
        <f t="shared" si="4"/>
        <v>0</v>
      </c>
      <c r="AF12" s="115" t="s">
        <v>302</v>
      </c>
      <c r="AG12" s="115">
        <f>'new rate'!P8</f>
        <v>569.77</v>
      </c>
      <c r="AH12" s="115" t="s">
        <v>301</v>
      </c>
      <c r="AI12" s="120">
        <f t="shared" si="5"/>
        <v>0</v>
      </c>
      <c r="AJ12" s="115" t="s">
        <v>302</v>
      </c>
      <c r="AK12" s="115">
        <f>'new rate'!P9</f>
        <v>245.05</v>
      </c>
      <c r="AL12" s="115" t="s">
        <v>301</v>
      </c>
      <c r="AM12" s="120">
        <f t="shared" si="6"/>
        <v>0</v>
      </c>
      <c r="AN12" s="115" t="s">
        <v>302</v>
      </c>
      <c r="AO12" s="115">
        <f>'new rate'!P10</f>
        <v>398.79</v>
      </c>
      <c r="AP12" s="115" t="s">
        <v>301</v>
      </c>
      <c r="AQ12" s="120">
        <f t="shared" si="7"/>
        <v>0</v>
      </c>
      <c r="AR12" s="115" t="s">
        <v>302</v>
      </c>
      <c r="AS12" s="115">
        <f>'new rate'!P11</f>
        <v>398.79</v>
      </c>
      <c r="AT12" s="115" t="s">
        <v>301</v>
      </c>
      <c r="AU12" s="120">
        <f t="shared" si="8"/>
        <v>0</v>
      </c>
    </row>
    <row r="13" spans="2:47" s="115" customFormat="1" x14ac:dyDescent="0.4">
      <c r="C13" s="116" t="s">
        <v>37</v>
      </c>
      <c r="D13" s="4" t="s">
        <v>80</v>
      </c>
      <c r="E13" s="129">
        <f>試算諸元入力!Q21</f>
        <v>0</v>
      </c>
      <c r="G13" s="121" t="s">
        <v>303</v>
      </c>
      <c r="H13" s="121"/>
      <c r="I13" s="119"/>
      <c r="K13" s="120"/>
      <c r="M13" s="115">
        <f>fuel!X24</f>
        <v>-7.26</v>
      </c>
      <c r="N13" s="115" t="s">
        <v>301</v>
      </c>
      <c r="O13" s="120">
        <f t="shared" si="0"/>
        <v>0</v>
      </c>
      <c r="P13" s="115" t="s">
        <v>302</v>
      </c>
      <c r="Q13" s="115">
        <f>fuel!Y24</f>
        <v>-14.53</v>
      </c>
      <c r="R13" s="115" t="s">
        <v>301</v>
      </c>
      <c r="S13" s="120">
        <f t="shared" si="1"/>
        <v>0</v>
      </c>
      <c r="T13" s="115" t="s">
        <v>302</v>
      </c>
      <c r="U13" s="115">
        <f>fuel!Z24</f>
        <v>-29.06</v>
      </c>
      <c r="V13" s="115" t="s">
        <v>301</v>
      </c>
      <c r="W13" s="120">
        <f t="shared" si="2"/>
        <v>0</v>
      </c>
      <c r="X13" s="115" t="s">
        <v>302</v>
      </c>
      <c r="Y13" s="115">
        <f>fuel!AA24</f>
        <v>-43.59</v>
      </c>
      <c r="Z13" s="115" t="s">
        <v>301</v>
      </c>
      <c r="AA13" s="120">
        <f t="shared" si="3"/>
        <v>0</v>
      </c>
      <c r="AB13" s="115" t="s">
        <v>302</v>
      </c>
      <c r="AC13" s="115">
        <f>fuel!AB24</f>
        <v>-72.650000000000006</v>
      </c>
      <c r="AD13" s="115" t="s">
        <v>301</v>
      </c>
      <c r="AE13" s="120">
        <f t="shared" si="4"/>
        <v>0</v>
      </c>
      <c r="AF13" s="115" t="s">
        <v>302</v>
      </c>
      <c r="AG13" s="115">
        <f>fuel!AC24</f>
        <v>-72.650000000000006</v>
      </c>
      <c r="AH13" s="115" t="s">
        <v>301</v>
      </c>
      <c r="AI13" s="120">
        <f t="shared" si="5"/>
        <v>0</v>
      </c>
      <c r="AJ13" s="115" t="s">
        <v>302</v>
      </c>
      <c r="AK13" s="115">
        <f>fuel!AD24</f>
        <v>-21.69</v>
      </c>
      <c r="AL13" s="115" t="s">
        <v>301</v>
      </c>
      <c r="AM13" s="120">
        <f t="shared" si="6"/>
        <v>0</v>
      </c>
      <c r="AN13" s="115" t="s">
        <v>302</v>
      </c>
      <c r="AO13" s="115">
        <f>fuel!AE24</f>
        <v>-43.38</v>
      </c>
      <c r="AP13" s="115" t="s">
        <v>301</v>
      </c>
      <c r="AQ13" s="120">
        <f t="shared" si="7"/>
        <v>0</v>
      </c>
      <c r="AR13" s="115" t="s">
        <v>302</v>
      </c>
      <c r="AS13" s="115">
        <f>fuel!AF24</f>
        <v>-43.38</v>
      </c>
      <c r="AT13" s="115" t="s">
        <v>301</v>
      </c>
      <c r="AU13" s="120">
        <f t="shared" si="8"/>
        <v>0</v>
      </c>
    </row>
    <row r="14" spans="2:47" s="115" customFormat="1" x14ac:dyDescent="0.4">
      <c r="C14" s="116"/>
      <c r="D14" s="4" t="s">
        <v>298</v>
      </c>
      <c r="E14" s="129">
        <f>試算諸元入力!Q22</f>
        <v>0</v>
      </c>
      <c r="G14" s="121"/>
      <c r="H14" s="121"/>
      <c r="I14" s="119"/>
      <c r="K14" s="120"/>
      <c r="M14" s="115">
        <f>電気料金試算結果!S41</f>
        <v>-27.19</v>
      </c>
      <c r="N14" s="115" t="s">
        <v>301</v>
      </c>
      <c r="O14" s="120">
        <f t="shared" si="0"/>
        <v>0</v>
      </c>
      <c r="P14" s="115" t="s">
        <v>302</v>
      </c>
      <c r="Q14" s="115">
        <f>fuel!Y25</f>
        <v>-68.13</v>
      </c>
      <c r="R14" s="115" t="s">
        <v>301</v>
      </c>
      <c r="S14" s="120">
        <f t="shared" si="1"/>
        <v>0</v>
      </c>
      <c r="T14" s="115" t="s">
        <v>302</v>
      </c>
      <c r="U14" s="115">
        <f>fuel!Z25</f>
        <v>-136.27000000000001</v>
      </c>
      <c r="V14" s="115" t="s">
        <v>301</v>
      </c>
      <c r="W14" s="120">
        <f t="shared" si="2"/>
        <v>0</v>
      </c>
      <c r="X14" s="115" t="s">
        <v>302</v>
      </c>
      <c r="Y14" s="115">
        <f>fuel!AA25</f>
        <v>-204.4</v>
      </c>
      <c r="Z14" s="115" t="s">
        <v>301</v>
      </c>
      <c r="AA14" s="120">
        <f t="shared" si="3"/>
        <v>0</v>
      </c>
      <c r="AB14" s="115" t="s">
        <v>302</v>
      </c>
      <c r="AC14" s="115">
        <f>fuel!AB25</f>
        <v>-340.67</v>
      </c>
      <c r="AD14" s="115" t="s">
        <v>301</v>
      </c>
      <c r="AE14" s="120">
        <f t="shared" si="4"/>
        <v>0</v>
      </c>
      <c r="AF14" s="115" t="s">
        <v>302</v>
      </c>
      <c r="AG14" s="115">
        <f>fuel!AC25</f>
        <v>-340.67</v>
      </c>
      <c r="AH14" s="115" t="s">
        <v>301</v>
      </c>
      <c r="AI14" s="120">
        <f t="shared" si="5"/>
        <v>0</v>
      </c>
      <c r="AJ14" s="115" t="s">
        <v>302</v>
      </c>
      <c r="AK14" s="115">
        <f>fuel!AD25</f>
        <v>-101.75999999999999</v>
      </c>
      <c r="AL14" s="115" t="s">
        <v>301</v>
      </c>
      <c r="AM14" s="120">
        <f t="shared" si="6"/>
        <v>0</v>
      </c>
      <c r="AN14" s="115" t="s">
        <v>302</v>
      </c>
      <c r="AO14" s="115">
        <f>fuel!AE25</f>
        <v>-203.51</v>
      </c>
      <c r="AP14" s="115" t="s">
        <v>301</v>
      </c>
      <c r="AQ14" s="120">
        <f t="shared" si="7"/>
        <v>0</v>
      </c>
      <c r="AR14" s="115" t="s">
        <v>302</v>
      </c>
      <c r="AS14" s="115">
        <f>fuel!AF25</f>
        <v>-203.51</v>
      </c>
      <c r="AT14" s="115" t="s">
        <v>301</v>
      </c>
      <c r="AU14" s="120">
        <f t="shared" si="8"/>
        <v>0</v>
      </c>
    </row>
    <row r="15" spans="2:47" s="115" customFormat="1" x14ac:dyDescent="0.4">
      <c r="C15" s="116"/>
      <c r="D15" s="4" t="s">
        <v>299</v>
      </c>
      <c r="E15" s="129">
        <f>試算諸元入力!Q23</f>
        <v>0</v>
      </c>
      <c r="G15" s="121" t="s">
        <v>304</v>
      </c>
      <c r="H15" s="121"/>
      <c r="I15" s="119"/>
      <c r="K15" s="120"/>
      <c r="M15" s="115">
        <f>fuel!C24</f>
        <v>5.44</v>
      </c>
      <c r="N15" s="115" t="s">
        <v>301</v>
      </c>
      <c r="O15" s="120">
        <f t="shared" si="0"/>
        <v>0</v>
      </c>
      <c r="P15" s="115" t="s">
        <v>302</v>
      </c>
      <c r="Q15" s="115">
        <f>fuel!D24</f>
        <v>10.88</v>
      </c>
      <c r="R15" s="115" t="s">
        <v>301</v>
      </c>
      <c r="S15" s="120">
        <f t="shared" si="1"/>
        <v>0</v>
      </c>
      <c r="T15" s="115" t="s">
        <v>302</v>
      </c>
      <c r="U15" s="115">
        <f>fuel!E24</f>
        <v>21.75</v>
      </c>
      <c r="V15" s="115" t="s">
        <v>301</v>
      </c>
      <c r="W15" s="120">
        <f t="shared" si="2"/>
        <v>0</v>
      </c>
      <c r="X15" s="115" t="s">
        <v>302</v>
      </c>
      <c r="Y15" s="115">
        <f>fuel!F24</f>
        <v>32.630000000000003</v>
      </c>
      <c r="Z15" s="115" t="s">
        <v>301</v>
      </c>
      <c r="AA15" s="120">
        <f t="shared" si="3"/>
        <v>0</v>
      </c>
      <c r="AB15" s="115" t="s">
        <v>302</v>
      </c>
      <c r="AC15" s="115">
        <f>fuel!G24</f>
        <v>54.38</v>
      </c>
      <c r="AD15" s="115" t="s">
        <v>301</v>
      </c>
      <c r="AE15" s="120">
        <f t="shared" si="4"/>
        <v>0</v>
      </c>
      <c r="AF15" s="115" t="s">
        <v>302</v>
      </c>
      <c r="AG15" s="115">
        <f>fuel!H24</f>
        <v>54.38</v>
      </c>
      <c r="AH15" s="115" t="s">
        <v>301</v>
      </c>
      <c r="AI15" s="120">
        <f t="shared" si="5"/>
        <v>0</v>
      </c>
      <c r="AJ15" s="115" t="s">
        <v>302</v>
      </c>
      <c r="AK15" s="115">
        <f>fuel!I24</f>
        <v>16.239999999999998</v>
      </c>
      <c r="AL15" s="115" t="s">
        <v>301</v>
      </c>
      <c r="AM15" s="120">
        <f t="shared" si="6"/>
        <v>0</v>
      </c>
      <c r="AN15" s="115" t="s">
        <v>302</v>
      </c>
      <c r="AO15" s="115">
        <f>fuel!J24</f>
        <v>32.479999999999997</v>
      </c>
      <c r="AP15" s="115" t="s">
        <v>301</v>
      </c>
      <c r="AQ15" s="120">
        <f t="shared" si="7"/>
        <v>0</v>
      </c>
      <c r="AR15" s="115" t="s">
        <v>302</v>
      </c>
      <c r="AS15" s="115">
        <f>fuel!K24</f>
        <v>32.479999999999997</v>
      </c>
      <c r="AT15" s="115" t="s">
        <v>301</v>
      </c>
      <c r="AU15" s="120">
        <f t="shared" si="8"/>
        <v>0</v>
      </c>
    </row>
    <row r="16" spans="2:47" s="115" customFormat="1" x14ac:dyDescent="0.4">
      <c r="D16" s="121"/>
      <c r="G16" s="115" t="s">
        <v>308</v>
      </c>
      <c r="I16" s="119">
        <f>'new rate2'!Q3</f>
        <v>55</v>
      </c>
      <c r="J16" s="115" t="s">
        <v>301</v>
      </c>
      <c r="K16" s="120">
        <f>$E$6</f>
        <v>0</v>
      </c>
      <c r="L16" s="115" t="s">
        <v>302</v>
      </c>
      <c r="M16" s="115">
        <f>'new rate2'!Q4</f>
        <v>169.79</v>
      </c>
      <c r="N16" s="115" t="s">
        <v>301</v>
      </c>
      <c r="O16" s="120">
        <f t="shared" si="0"/>
        <v>0</v>
      </c>
      <c r="P16" s="115" t="s">
        <v>302</v>
      </c>
      <c r="Q16" s="115">
        <f>'new rate2'!Q5</f>
        <v>290.07</v>
      </c>
      <c r="R16" s="115" t="s">
        <v>301</v>
      </c>
      <c r="S16" s="120">
        <f t="shared" si="1"/>
        <v>0</v>
      </c>
      <c r="T16" s="115" t="s">
        <v>302</v>
      </c>
      <c r="U16" s="115">
        <f>'new rate2'!Q6</f>
        <v>530.64</v>
      </c>
      <c r="V16" s="115" t="s">
        <v>301</v>
      </c>
      <c r="W16" s="120">
        <f t="shared" si="2"/>
        <v>0</v>
      </c>
      <c r="X16" s="115" t="s">
        <v>302</v>
      </c>
      <c r="Y16" s="115">
        <f>'new rate2'!Q7</f>
        <v>771.21</v>
      </c>
      <c r="Z16" s="115" t="s">
        <v>301</v>
      </c>
      <c r="AA16" s="120">
        <f t="shared" si="3"/>
        <v>0</v>
      </c>
      <c r="AB16" s="115" t="s">
        <v>302</v>
      </c>
      <c r="AC16" s="115">
        <f>'new rate2'!Q8</f>
        <v>1252.3499999999999</v>
      </c>
      <c r="AD16" s="115" t="s">
        <v>301</v>
      </c>
      <c r="AE16" s="120">
        <f t="shared" si="4"/>
        <v>0</v>
      </c>
      <c r="AF16" s="115" t="s">
        <v>302</v>
      </c>
      <c r="AG16" s="115">
        <f>'new rate2'!Q9</f>
        <v>1252.3499999999999</v>
      </c>
      <c r="AH16" s="115" t="s">
        <v>301</v>
      </c>
      <c r="AI16" s="120">
        <f t="shared" si="5"/>
        <v>0</v>
      </c>
      <c r="AJ16" s="115" t="s">
        <v>302</v>
      </c>
      <c r="AK16" s="115">
        <f>'new rate2'!Q10</f>
        <v>450.84000000000003</v>
      </c>
      <c r="AL16" s="115" t="s">
        <v>301</v>
      </c>
      <c r="AM16" s="120">
        <f t="shared" si="6"/>
        <v>0</v>
      </c>
      <c r="AN16" s="115" t="s">
        <v>302</v>
      </c>
      <c r="AO16" s="115">
        <f>'new rate2'!Q11</f>
        <v>810.37</v>
      </c>
      <c r="AP16" s="115" t="s">
        <v>301</v>
      </c>
      <c r="AQ16" s="120">
        <f t="shared" si="7"/>
        <v>0</v>
      </c>
      <c r="AR16" s="115" t="s">
        <v>302</v>
      </c>
      <c r="AS16" s="115">
        <f>'new rate2'!Q12</f>
        <v>810.37</v>
      </c>
      <c r="AT16" s="115" t="s">
        <v>301</v>
      </c>
      <c r="AU16" s="120">
        <f t="shared" si="8"/>
        <v>0</v>
      </c>
    </row>
    <row r="17" spans="4:47" s="115" customFormat="1" x14ac:dyDescent="0.4">
      <c r="D17" s="121"/>
      <c r="G17" s="121" t="s">
        <v>303</v>
      </c>
      <c r="H17" s="121"/>
      <c r="I17" s="119"/>
      <c r="M17" s="115">
        <f>fuel!X25</f>
        <v>-34.08</v>
      </c>
      <c r="N17" s="115" t="s">
        <v>301</v>
      </c>
      <c r="O17" s="120">
        <f t="shared" si="0"/>
        <v>0</v>
      </c>
      <c r="P17" s="115" t="s">
        <v>302</v>
      </c>
      <c r="Q17" s="115">
        <f>fuel!Y25</f>
        <v>-68.13</v>
      </c>
      <c r="R17" s="115" t="s">
        <v>301</v>
      </c>
      <c r="S17" s="120">
        <f t="shared" si="1"/>
        <v>0</v>
      </c>
      <c r="T17" s="115" t="s">
        <v>302</v>
      </c>
      <c r="U17" s="115">
        <f>fuel!Z25</f>
        <v>-136.27000000000001</v>
      </c>
      <c r="V17" s="115" t="s">
        <v>301</v>
      </c>
      <c r="W17" s="120">
        <f t="shared" si="2"/>
        <v>0</v>
      </c>
      <c r="X17" s="115" t="s">
        <v>302</v>
      </c>
      <c r="Y17" s="115">
        <f>fuel!AA25</f>
        <v>-204.4</v>
      </c>
      <c r="Z17" s="115" t="s">
        <v>301</v>
      </c>
      <c r="AA17" s="120">
        <f t="shared" si="3"/>
        <v>0</v>
      </c>
      <c r="AB17" s="115" t="s">
        <v>302</v>
      </c>
      <c r="AC17" s="115">
        <f>fuel!AB25</f>
        <v>-340.67</v>
      </c>
      <c r="AD17" s="115" t="s">
        <v>301</v>
      </c>
      <c r="AE17" s="120">
        <f t="shared" si="4"/>
        <v>0</v>
      </c>
      <c r="AF17" s="115" t="s">
        <v>302</v>
      </c>
      <c r="AG17" s="115">
        <f>fuel!AC25</f>
        <v>-340.67</v>
      </c>
      <c r="AH17" s="115" t="s">
        <v>301</v>
      </c>
      <c r="AI17" s="120">
        <f t="shared" si="5"/>
        <v>0</v>
      </c>
      <c r="AJ17" s="115" t="s">
        <v>302</v>
      </c>
      <c r="AK17" s="115">
        <f>fuel!AD25</f>
        <v>-101.75999999999999</v>
      </c>
      <c r="AL17" s="115" t="s">
        <v>301</v>
      </c>
      <c r="AM17" s="120">
        <f t="shared" si="6"/>
        <v>0</v>
      </c>
      <c r="AN17" s="115" t="s">
        <v>302</v>
      </c>
      <c r="AO17" s="115">
        <f>fuel!AE25</f>
        <v>-203.51</v>
      </c>
      <c r="AP17" s="115" t="s">
        <v>301</v>
      </c>
      <c r="AQ17" s="120">
        <f t="shared" si="7"/>
        <v>0</v>
      </c>
      <c r="AR17" s="115" t="s">
        <v>302</v>
      </c>
      <c r="AS17" s="115">
        <f>fuel!AF25</f>
        <v>-203.51</v>
      </c>
      <c r="AT17" s="115" t="s">
        <v>301</v>
      </c>
      <c r="AU17" s="120">
        <f t="shared" si="8"/>
        <v>0</v>
      </c>
    </row>
    <row r="18" spans="4:47" s="115" customFormat="1" x14ac:dyDescent="0.4">
      <c r="G18" s="121"/>
      <c r="H18" s="121"/>
      <c r="I18" s="119"/>
      <c r="M18" s="115">
        <f>電気料金試算結果!S41</f>
        <v>-27.19</v>
      </c>
      <c r="N18" s="115" t="s">
        <v>301</v>
      </c>
      <c r="O18" s="120">
        <f t="shared" si="0"/>
        <v>0</v>
      </c>
      <c r="P18" s="115" t="s">
        <v>302</v>
      </c>
      <c r="Q18" s="115">
        <f>電気料金試算結果!V41</f>
        <v>-54.38</v>
      </c>
      <c r="R18" s="115" t="s">
        <v>301</v>
      </c>
      <c r="S18" s="120">
        <f t="shared" si="1"/>
        <v>0</v>
      </c>
      <c r="T18" s="115" t="s">
        <v>302</v>
      </c>
      <c r="U18" s="115">
        <f>電気料金試算結果!Y41</f>
        <v>-108.75</v>
      </c>
      <c r="V18" s="115" t="s">
        <v>301</v>
      </c>
      <c r="W18" s="120">
        <f t="shared" si="2"/>
        <v>0</v>
      </c>
      <c r="X18" s="115" t="s">
        <v>302</v>
      </c>
      <c r="Y18" s="115">
        <f>電気料金試算結果!AB41</f>
        <v>-163.13</v>
      </c>
      <c r="Z18" s="115" t="s">
        <v>301</v>
      </c>
      <c r="AA18" s="120">
        <f t="shared" si="3"/>
        <v>0</v>
      </c>
      <c r="AB18" s="115" t="s">
        <v>302</v>
      </c>
      <c r="AC18" s="115">
        <f>電気料金試算結果!AE41</f>
        <v>-271.88</v>
      </c>
      <c r="AD18" s="115" t="s">
        <v>301</v>
      </c>
      <c r="AE18" s="120">
        <f t="shared" si="4"/>
        <v>0</v>
      </c>
      <c r="AF18" s="115" t="s">
        <v>302</v>
      </c>
      <c r="AG18" s="115">
        <f>電気料金試算結果!AH41</f>
        <v>-271.88</v>
      </c>
      <c r="AH18" s="115" t="s">
        <v>301</v>
      </c>
      <c r="AI18" s="120">
        <f t="shared" si="5"/>
        <v>0</v>
      </c>
      <c r="AJ18" s="115" t="s">
        <v>302</v>
      </c>
      <c r="AK18" s="115">
        <f>電気料金試算結果!AK41</f>
        <v>-81.209999999999994</v>
      </c>
      <c r="AL18" s="115" t="s">
        <v>301</v>
      </c>
      <c r="AM18" s="120">
        <f t="shared" si="6"/>
        <v>0</v>
      </c>
      <c r="AN18" s="115" t="s">
        <v>302</v>
      </c>
      <c r="AO18" s="115">
        <f>電気料金試算結果!AN41</f>
        <v>-162.41</v>
      </c>
      <c r="AP18" s="115" t="s">
        <v>301</v>
      </c>
      <c r="AQ18" s="120">
        <f t="shared" si="7"/>
        <v>0</v>
      </c>
      <c r="AR18" s="115" t="s">
        <v>302</v>
      </c>
      <c r="AS18" s="115">
        <f>電気料金試算結果!AQ41</f>
        <v>-162.41</v>
      </c>
      <c r="AT18" s="115" t="s">
        <v>301</v>
      </c>
      <c r="AU18" s="120">
        <f t="shared" si="8"/>
        <v>0</v>
      </c>
    </row>
    <row r="19" spans="4:47" s="115" customFormat="1" x14ac:dyDescent="0.4">
      <c r="G19" s="121" t="s">
        <v>304</v>
      </c>
      <c r="H19" s="121"/>
      <c r="I19" s="119"/>
      <c r="M19" s="115">
        <f>fuel!C25</f>
        <v>5.44</v>
      </c>
      <c r="N19" s="115" t="s">
        <v>301</v>
      </c>
      <c r="O19" s="120">
        <f t="shared" si="0"/>
        <v>0</v>
      </c>
      <c r="P19" s="115" t="s">
        <v>302</v>
      </c>
      <c r="Q19" s="115">
        <f>fuel!D25</f>
        <v>10.88</v>
      </c>
      <c r="R19" s="115" t="s">
        <v>301</v>
      </c>
      <c r="S19" s="120">
        <f t="shared" si="1"/>
        <v>0</v>
      </c>
      <c r="T19" s="115" t="s">
        <v>302</v>
      </c>
      <c r="U19" s="115">
        <f>fuel!E25</f>
        <v>21.75</v>
      </c>
      <c r="V19" s="115" t="s">
        <v>301</v>
      </c>
      <c r="W19" s="120">
        <f t="shared" si="2"/>
        <v>0</v>
      </c>
      <c r="X19" s="115" t="s">
        <v>302</v>
      </c>
      <c r="Y19" s="115">
        <f>fuel!F25</f>
        <v>32.630000000000003</v>
      </c>
      <c r="Z19" s="115" t="s">
        <v>301</v>
      </c>
      <c r="AA19" s="120">
        <f t="shared" si="3"/>
        <v>0</v>
      </c>
      <c r="AB19" s="115" t="s">
        <v>302</v>
      </c>
      <c r="AC19" s="115">
        <f>fuel!G25</f>
        <v>54.38</v>
      </c>
      <c r="AD19" s="115" t="s">
        <v>301</v>
      </c>
      <c r="AE19" s="120">
        <f t="shared" si="4"/>
        <v>0</v>
      </c>
      <c r="AF19" s="115" t="s">
        <v>302</v>
      </c>
      <c r="AG19" s="115">
        <f>fuel!H25</f>
        <v>54.38</v>
      </c>
      <c r="AH19" s="115" t="s">
        <v>301</v>
      </c>
      <c r="AI19" s="120">
        <f t="shared" si="5"/>
        <v>0</v>
      </c>
      <c r="AJ19" s="115" t="s">
        <v>302</v>
      </c>
      <c r="AK19" s="115">
        <f>fuel!I25</f>
        <v>16.239999999999998</v>
      </c>
      <c r="AL19" s="115" t="s">
        <v>301</v>
      </c>
      <c r="AM19" s="120">
        <f t="shared" si="6"/>
        <v>0</v>
      </c>
      <c r="AN19" s="115" t="s">
        <v>302</v>
      </c>
      <c r="AO19" s="115">
        <f>fuel!J25</f>
        <v>32.479999999999997</v>
      </c>
      <c r="AP19" s="115" t="s">
        <v>301</v>
      </c>
      <c r="AQ19" s="120">
        <f t="shared" si="7"/>
        <v>0</v>
      </c>
      <c r="AR19" s="115" t="s">
        <v>302</v>
      </c>
      <c r="AS19" s="115">
        <f>fuel!K25</f>
        <v>32.479999999999997</v>
      </c>
      <c r="AT19" s="115" t="s">
        <v>301</v>
      </c>
      <c r="AU19" s="120">
        <f t="shared" si="8"/>
        <v>0</v>
      </c>
    </row>
    <row r="20" spans="4:47" s="115" customFormat="1" x14ac:dyDescent="0.4">
      <c r="D20" s="300"/>
      <c r="E20" s="300"/>
      <c r="F20" s="300"/>
      <c r="L20" s="124"/>
    </row>
    <row r="21" spans="4:47" s="115" customFormat="1" x14ac:dyDescent="0.4">
      <c r="I21" s="302" t="s">
        <v>108</v>
      </c>
      <c r="J21" s="303"/>
      <c r="K21" s="303"/>
      <c r="M21" s="302" t="s">
        <v>73</v>
      </c>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4"/>
      <c r="AK21" s="302" t="s">
        <v>37</v>
      </c>
      <c r="AL21" s="303"/>
      <c r="AM21" s="303"/>
      <c r="AN21" s="303"/>
      <c r="AO21" s="303"/>
      <c r="AP21" s="303"/>
      <c r="AQ21" s="303"/>
      <c r="AR21" s="303"/>
      <c r="AS21" s="303"/>
      <c r="AT21" s="303"/>
      <c r="AU21" s="304"/>
    </row>
    <row r="22" spans="4:47" s="115" customFormat="1" x14ac:dyDescent="0.4">
      <c r="D22" s="300" t="s">
        <v>300</v>
      </c>
      <c r="E22" s="300"/>
      <c r="F22" s="300"/>
      <c r="G22" s="115">
        <f>ROUNDDOWN(SUM(I22,M22,Q22,U22,Y22,AC22,AG22,AK22,AO22,AS22,M23,Q23,U23,Y23,AC23,AG23,AK23,AO23,AS23,I24),0)</f>
        <v>0</v>
      </c>
      <c r="H22" s="115" t="s">
        <v>310</v>
      </c>
      <c r="I22" s="300">
        <f>I6*K6</f>
        <v>0</v>
      </c>
      <c r="J22" s="300"/>
      <c r="K22" s="300"/>
      <c r="L22" s="115" t="s">
        <v>302</v>
      </c>
      <c r="M22" s="300">
        <f t="shared" ref="M22:M35" si="9">M6*O6</f>
        <v>0</v>
      </c>
      <c r="N22" s="300"/>
      <c r="O22" s="300"/>
      <c r="P22" s="115" t="s">
        <v>302</v>
      </c>
      <c r="Q22" s="300">
        <f t="shared" ref="Q22:Q35" si="10">Q6*S6</f>
        <v>0</v>
      </c>
      <c r="R22" s="300"/>
      <c r="S22" s="300"/>
      <c r="T22" s="115" t="s">
        <v>302</v>
      </c>
      <c r="U22" s="300">
        <f t="shared" ref="U22:U35" si="11">U6*W6</f>
        <v>0</v>
      </c>
      <c r="V22" s="300"/>
      <c r="W22" s="300"/>
      <c r="X22" s="115" t="s">
        <v>302</v>
      </c>
      <c r="Y22" s="300">
        <f t="shared" ref="Y22:Y35" si="12">Y6*AA6</f>
        <v>0</v>
      </c>
      <c r="Z22" s="300"/>
      <c r="AA22" s="300"/>
      <c r="AB22" s="115" t="s">
        <v>302</v>
      </c>
      <c r="AC22" s="300">
        <f t="shared" ref="AC22:AC35" si="13">AC6*AE6</f>
        <v>0</v>
      </c>
      <c r="AD22" s="300"/>
      <c r="AE22" s="300"/>
      <c r="AF22" s="115" t="s">
        <v>302</v>
      </c>
      <c r="AG22" s="300">
        <f t="shared" ref="AG22:AG35" si="14">AG6*AI6</f>
        <v>0</v>
      </c>
      <c r="AH22" s="300"/>
      <c r="AI22" s="300"/>
      <c r="AJ22" s="115" t="s">
        <v>302</v>
      </c>
      <c r="AK22" s="300">
        <f t="shared" ref="AK22:AK35" si="15">AK6*AM6</f>
        <v>0</v>
      </c>
      <c r="AL22" s="300"/>
      <c r="AM22" s="300"/>
      <c r="AN22" s="115" t="s">
        <v>302</v>
      </c>
      <c r="AO22" s="300">
        <f t="shared" ref="AO22:AO35" si="16">AO6*AQ6</f>
        <v>0</v>
      </c>
      <c r="AP22" s="300"/>
      <c r="AQ22" s="300"/>
      <c r="AR22" s="115" t="s">
        <v>302</v>
      </c>
      <c r="AS22" s="300">
        <f t="shared" ref="AS22:AS35" si="17">AS6*AU6</f>
        <v>0</v>
      </c>
      <c r="AT22" s="300"/>
      <c r="AU22" s="300"/>
    </row>
    <row r="23" spans="4:47" s="115" customFormat="1" x14ac:dyDescent="0.4">
      <c r="F23" s="115" t="s">
        <v>309</v>
      </c>
      <c r="G23" s="115">
        <f>SUM(M22,Q22,U22,Y22,AC22,AG22,AK22,AO22,AS22)</f>
        <v>0</v>
      </c>
      <c r="I23" s="300">
        <f>SUM(M23,Q23,U23,Y23,AC23,AG23,AK23,AO23,AS23)</f>
        <v>0</v>
      </c>
      <c r="J23" s="300"/>
      <c r="K23" s="300"/>
      <c r="L23" s="115" t="s">
        <v>310</v>
      </c>
      <c r="M23" s="300">
        <f t="shared" si="9"/>
        <v>0</v>
      </c>
      <c r="N23" s="300"/>
      <c r="O23" s="300"/>
      <c r="P23" s="115" t="s">
        <v>302</v>
      </c>
      <c r="Q23" s="300">
        <f t="shared" si="10"/>
        <v>0</v>
      </c>
      <c r="R23" s="300"/>
      <c r="S23" s="300"/>
      <c r="T23" s="115" t="s">
        <v>302</v>
      </c>
      <c r="U23" s="300">
        <f t="shared" si="11"/>
        <v>0</v>
      </c>
      <c r="V23" s="300"/>
      <c r="W23" s="300"/>
      <c r="X23" s="115" t="s">
        <v>302</v>
      </c>
      <c r="Y23" s="300">
        <f t="shared" si="12"/>
        <v>0</v>
      </c>
      <c r="Z23" s="300"/>
      <c r="AA23" s="300"/>
      <c r="AB23" s="115" t="s">
        <v>302</v>
      </c>
      <c r="AC23" s="300">
        <f t="shared" si="13"/>
        <v>0</v>
      </c>
      <c r="AD23" s="300"/>
      <c r="AE23" s="300"/>
      <c r="AF23" s="115" t="s">
        <v>302</v>
      </c>
      <c r="AG23" s="300">
        <f t="shared" si="14"/>
        <v>0</v>
      </c>
      <c r="AH23" s="300"/>
      <c r="AI23" s="300"/>
      <c r="AJ23" s="115" t="s">
        <v>302</v>
      </c>
      <c r="AK23" s="300">
        <f t="shared" si="15"/>
        <v>0</v>
      </c>
      <c r="AL23" s="300"/>
      <c r="AM23" s="300"/>
      <c r="AN23" s="115" t="s">
        <v>302</v>
      </c>
      <c r="AO23" s="300">
        <f t="shared" si="16"/>
        <v>0</v>
      </c>
      <c r="AP23" s="300"/>
      <c r="AQ23" s="300"/>
      <c r="AR23" s="115" t="s">
        <v>302</v>
      </c>
      <c r="AS23" s="300">
        <f t="shared" si="17"/>
        <v>0</v>
      </c>
      <c r="AT23" s="300"/>
      <c r="AU23" s="300"/>
    </row>
    <row r="24" spans="4:47" s="115" customFormat="1" x14ac:dyDescent="0.4">
      <c r="D24" s="300"/>
      <c r="E24" s="300"/>
      <c r="F24" s="300"/>
      <c r="G24" s="121" t="s">
        <v>304</v>
      </c>
      <c r="I24" s="300">
        <f>ROUNDDOWN(SUM(M24,Q24,U24,Y24,AC24,AG24,AK24,AO24,AS24),0)</f>
        <v>0</v>
      </c>
      <c r="J24" s="300"/>
      <c r="K24" s="300"/>
      <c r="L24" s="115" t="s">
        <v>310</v>
      </c>
      <c r="M24" s="300">
        <f t="shared" si="9"/>
        <v>0</v>
      </c>
      <c r="N24" s="300"/>
      <c r="O24" s="300"/>
      <c r="P24" s="115" t="s">
        <v>302</v>
      </c>
      <c r="Q24" s="300">
        <f t="shared" si="10"/>
        <v>0</v>
      </c>
      <c r="R24" s="300"/>
      <c r="S24" s="300"/>
      <c r="T24" s="115" t="s">
        <v>302</v>
      </c>
      <c r="U24" s="300">
        <f t="shared" si="11"/>
        <v>0</v>
      </c>
      <c r="V24" s="300"/>
      <c r="W24" s="300"/>
      <c r="X24" s="115" t="s">
        <v>302</v>
      </c>
      <c r="Y24" s="300">
        <f t="shared" si="12"/>
        <v>0</v>
      </c>
      <c r="Z24" s="300"/>
      <c r="AA24" s="300"/>
      <c r="AB24" s="115" t="s">
        <v>302</v>
      </c>
      <c r="AC24" s="300">
        <f t="shared" si="13"/>
        <v>0</v>
      </c>
      <c r="AD24" s="300"/>
      <c r="AE24" s="300"/>
      <c r="AF24" s="115" t="s">
        <v>302</v>
      </c>
      <c r="AG24" s="300">
        <f t="shared" si="14"/>
        <v>0</v>
      </c>
      <c r="AH24" s="300"/>
      <c r="AI24" s="300"/>
      <c r="AJ24" s="115" t="s">
        <v>302</v>
      </c>
      <c r="AK24" s="300">
        <f t="shared" si="15"/>
        <v>0</v>
      </c>
      <c r="AL24" s="300"/>
      <c r="AM24" s="300"/>
      <c r="AN24" s="115" t="s">
        <v>302</v>
      </c>
      <c r="AO24" s="300">
        <f t="shared" si="16"/>
        <v>0</v>
      </c>
      <c r="AP24" s="300"/>
      <c r="AQ24" s="300"/>
      <c r="AR24" s="115" t="s">
        <v>302</v>
      </c>
      <c r="AS24" s="300">
        <f t="shared" si="17"/>
        <v>0</v>
      </c>
      <c r="AT24" s="300"/>
      <c r="AU24" s="300"/>
    </row>
    <row r="25" spans="4:47" x14ac:dyDescent="0.4">
      <c r="D25" s="300" t="s">
        <v>305</v>
      </c>
      <c r="E25" s="300"/>
      <c r="F25" s="300"/>
      <c r="G25" s="115">
        <f>ROUNDDOWN(SUM(I25,M25,Q25,U25,Y25,AC25,AG25,AK25,AO25,AS25,M26,Q26,U26,Y26,AC26,AG26,AK26,AO26,AS26,I27),0)</f>
        <v>0</v>
      </c>
      <c r="H25" s="115" t="s">
        <v>310</v>
      </c>
      <c r="I25" s="300">
        <f>I9*K9</f>
        <v>0</v>
      </c>
      <c r="J25" s="300"/>
      <c r="K25" s="300"/>
      <c r="L25" s="115" t="s">
        <v>302</v>
      </c>
      <c r="M25" s="300">
        <f t="shared" si="9"/>
        <v>0</v>
      </c>
      <c r="N25" s="300"/>
      <c r="O25" s="300"/>
      <c r="P25" s="115" t="s">
        <v>302</v>
      </c>
      <c r="Q25" s="300">
        <f t="shared" si="10"/>
        <v>0</v>
      </c>
      <c r="R25" s="300"/>
      <c r="S25" s="300"/>
      <c r="T25" s="115" t="s">
        <v>302</v>
      </c>
      <c r="U25" s="300">
        <f t="shared" si="11"/>
        <v>0</v>
      </c>
      <c r="V25" s="300"/>
      <c r="W25" s="300"/>
      <c r="X25" s="115" t="s">
        <v>302</v>
      </c>
      <c r="Y25" s="300">
        <f t="shared" si="12"/>
        <v>0</v>
      </c>
      <c r="Z25" s="300"/>
      <c r="AA25" s="300"/>
      <c r="AB25" s="115" t="s">
        <v>302</v>
      </c>
      <c r="AC25" s="300">
        <f t="shared" si="13"/>
        <v>0</v>
      </c>
      <c r="AD25" s="300"/>
      <c r="AE25" s="300"/>
      <c r="AF25" s="115" t="s">
        <v>302</v>
      </c>
      <c r="AG25" s="300">
        <f t="shared" si="14"/>
        <v>0</v>
      </c>
      <c r="AH25" s="300"/>
      <c r="AI25" s="300"/>
      <c r="AJ25" s="115" t="s">
        <v>302</v>
      </c>
      <c r="AK25" s="300">
        <f t="shared" si="15"/>
        <v>0</v>
      </c>
      <c r="AL25" s="300"/>
      <c r="AM25" s="300"/>
      <c r="AN25" s="115" t="s">
        <v>302</v>
      </c>
      <c r="AO25" s="300">
        <f t="shared" si="16"/>
        <v>0</v>
      </c>
      <c r="AP25" s="300"/>
      <c r="AQ25" s="300"/>
      <c r="AR25" s="115" t="s">
        <v>302</v>
      </c>
      <c r="AS25" s="300">
        <f t="shared" si="17"/>
        <v>0</v>
      </c>
      <c r="AT25" s="300"/>
      <c r="AU25" s="300"/>
    </row>
    <row r="26" spans="4:47" x14ac:dyDescent="0.4">
      <c r="F26" s="115" t="s">
        <v>309</v>
      </c>
      <c r="G26" s="115">
        <f>SUM(M25,Q25,U25,Y25,AC25,AG25,AK25,AO25,AS25)</f>
        <v>0</v>
      </c>
      <c r="H26" s="115"/>
      <c r="I26" s="300">
        <f>SUM(M26,Q26,U26,Y26,AC26,AG26,AK26,AO26,AS26)</f>
        <v>0</v>
      </c>
      <c r="J26" s="300"/>
      <c r="K26" s="300"/>
      <c r="L26" s="115" t="s">
        <v>310</v>
      </c>
      <c r="M26" s="300">
        <f t="shared" si="9"/>
        <v>0</v>
      </c>
      <c r="N26" s="300"/>
      <c r="O26" s="300"/>
      <c r="P26" s="115" t="s">
        <v>302</v>
      </c>
      <c r="Q26" s="300">
        <f t="shared" si="10"/>
        <v>0</v>
      </c>
      <c r="R26" s="300"/>
      <c r="S26" s="300"/>
      <c r="T26" s="115" t="s">
        <v>302</v>
      </c>
      <c r="U26" s="300">
        <f t="shared" si="11"/>
        <v>0</v>
      </c>
      <c r="V26" s="300"/>
      <c r="W26" s="300"/>
      <c r="X26" s="115" t="s">
        <v>302</v>
      </c>
      <c r="Y26" s="300">
        <f t="shared" si="12"/>
        <v>0</v>
      </c>
      <c r="Z26" s="300"/>
      <c r="AA26" s="300"/>
      <c r="AB26" s="115" t="s">
        <v>302</v>
      </c>
      <c r="AC26" s="300">
        <f t="shared" si="13"/>
        <v>0</v>
      </c>
      <c r="AD26" s="300"/>
      <c r="AE26" s="300"/>
      <c r="AF26" s="115" t="s">
        <v>302</v>
      </c>
      <c r="AG26" s="300">
        <f t="shared" si="14"/>
        <v>0</v>
      </c>
      <c r="AH26" s="300"/>
      <c r="AI26" s="300"/>
      <c r="AJ26" s="115" t="s">
        <v>302</v>
      </c>
      <c r="AK26" s="300">
        <f t="shared" si="15"/>
        <v>0</v>
      </c>
      <c r="AL26" s="300"/>
      <c r="AM26" s="300"/>
      <c r="AN26" s="115" t="s">
        <v>302</v>
      </c>
      <c r="AO26" s="300">
        <f t="shared" si="16"/>
        <v>0</v>
      </c>
      <c r="AP26" s="300"/>
      <c r="AQ26" s="300"/>
      <c r="AR26" s="115" t="s">
        <v>302</v>
      </c>
      <c r="AS26" s="300">
        <f t="shared" si="17"/>
        <v>0</v>
      </c>
      <c r="AT26" s="300"/>
      <c r="AU26" s="300"/>
    </row>
    <row r="27" spans="4:47" x14ac:dyDescent="0.4">
      <c r="D27" s="113"/>
      <c r="E27" s="113"/>
      <c r="F27" s="113"/>
      <c r="G27" s="121" t="s">
        <v>304</v>
      </c>
      <c r="I27" s="300">
        <f>ROUNDDOWN(SUM(M27,Q27,U27,Y27,AC27,AG27,AK27,AO27,AS27),0)</f>
        <v>0</v>
      </c>
      <c r="J27" s="300"/>
      <c r="K27" s="300"/>
      <c r="L27" s="115" t="s">
        <v>310</v>
      </c>
      <c r="M27" s="300">
        <f t="shared" si="9"/>
        <v>0</v>
      </c>
      <c r="N27" s="300"/>
      <c r="O27" s="300"/>
      <c r="P27" s="115" t="s">
        <v>302</v>
      </c>
      <c r="Q27" s="300">
        <f t="shared" si="10"/>
        <v>0</v>
      </c>
      <c r="R27" s="300"/>
      <c r="S27" s="300"/>
      <c r="T27" s="115" t="s">
        <v>302</v>
      </c>
      <c r="U27" s="300">
        <f t="shared" si="11"/>
        <v>0</v>
      </c>
      <c r="V27" s="300"/>
      <c r="W27" s="300"/>
      <c r="X27" s="115" t="s">
        <v>302</v>
      </c>
      <c r="Y27" s="300">
        <f t="shared" si="12"/>
        <v>0</v>
      </c>
      <c r="Z27" s="300"/>
      <c r="AA27" s="300"/>
      <c r="AB27" s="115" t="s">
        <v>302</v>
      </c>
      <c r="AC27" s="300">
        <f t="shared" si="13"/>
        <v>0</v>
      </c>
      <c r="AD27" s="300"/>
      <c r="AE27" s="300"/>
      <c r="AF27" s="115" t="s">
        <v>302</v>
      </c>
      <c r="AG27" s="300">
        <f t="shared" si="14"/>
        <v>0</v>
      </c>
      <c r="AH27" s="300"/>
      <c r="AI27" s="300"/>
      <c r="AJ27" s="115" t="s">
        <v>302</v>
      </c>
      <c r="AK27" s="300">
        <f t="shared" si="15"/>
        <v>0</v>
      </c>
      <c r="AL27" s="300"/>
      <c r="AM27" s="300"/>
      <c r="AN27" s="115" t="s">
        <v>302</v>
      </c>
      <c r="AO27" s="300">
        <f t="shared" si="16"/>
        <v>0</v>
      </c>
      <c r="AP27" s="300"/>
      <c r="AQ27" s="300"/>
      <c r="AR27" s="115" t="s">
        <v>302</v>
      </c>
      <c r="AS27" s="300">
        <f t="shared" si="17"/>
        <v>0</v>
      </c>
      <c r="AT27" s="300"/>
      <c r="AU27" s="300"/>
    </row>
    <row r="28" spans="4:47" x14ac:dyDescent="0.4">
      <c r="D28" s="312" t="s">
        <v>306</v>
      </c>
      <c r="E28" s="307"/>
      <c r="F28" s="307"/>
      <c r="G28" s="131">
        <f>ROUNDDOWN(SUM(I28,M28,Q28,U28,Y28,AC28,AG28,AK28,AO28,AS28,M29,Q29,U29,Y29,AC29,AG29,AK29,AO29,AS29,I31),0)</f>
        <v>0</v>
      </c>
      <c r="H28" s="131" t="s">
        <v>310</v>
      </c>
      <c r="I28" s="307">
        <f>I12*K12</f>
        <v>0</v>
      </c>
      <c r="J28" s="307"/>
      <c r="K28" s="307"/>
      <c r="L28" s="131" t="s">
        <v>302</v>
      </c>
      <c r="M28" s="307">
        <f t="shared" si="9"/>
        <v>0</v>
      </c>
      <c r="N28" s="307"/>
      <c r="O28" s="307"/>
      <c r="P28" s="131" t="s">
        <v>302</v>
      </c>
      <c r="Q28" s="307">
        <f t="shared" si="10"/>
        <v>0</v>
      </c>
      <c r="R28" s="307"/>
      <c r="S28" s="307"/>
      <c r="T28" s="131" t="s">
        <v>302</v>
      </c>
      <c r="U28" s="307">
        <f t="shared" si="11"/>
        <v>0</v>
      </c>
      <c r="V28" s="307"/>
      <c r="W28" s="307"/>
      <c r="X28" s="131" t="s">
        <v>302</v>
      </c>
      <c r="Y28" s="307">
        <f t="shared" si="12"/>
        <v>0</v>
      </c>
      <c r="Z28" s="307"/>
      <c r="AA28" s="307"/>
      <c r="AB28" s="131" t="s">
        <v>302</v>
      </c>
      <c r="AC28" s="307">
        <f t="shared" si="13"/>
        <v>0</v>
      </c>
      <c r="AD28" s="307"/>
      <c r="AE28" s="307"/>
      <c r="AF28" s="131" t="s">
        <v>302</v>
      </c>
      <c r="AG28" s="307">
        <f t="shared" si="14"/>
        <v>0</v>
      </c>
      <c r="AH28" s="307"/>
      <c r="AI28" s="307"/>
      <c r="AJ28" s="131" t="s">
        <v>302</v>
      </c>
      <c r="AK28" s="307">
        <f t="shared" si="15"/>
        <v>0</v>
      </c>
      <c r="AL28" s="307"/>
      <c r="AM28" s="307"/>
      <c r="AN28" s="131" t="s">
        <v>302</v>
      </c>
      <c r="AO28" s="307">
        <f t="shared" si="16"/>
        <v>0</v>
      </c>
      <c r="AP28" s="307"/>
      <c r="AQ28" s="307"/>
      <c r="AR28" s="131" t="s">
        <v>302</v>
      </c>
      <c r="AS28" s="307">
        <f t="shared" si="17"/>
        <v>0</v>
      </c>
      <c r="AT28" s="307"/>
      <c r="AU28" s="308"/>
    </row>
    <row r="29" spans="4:47" x14ac:dyDescent="0.4">
      <c r="D29" s="116"/>
      <c r="E29" s="112"/>
      <c r="F29" s="124" t="s">
        <v>309</v>
      </c>
      <c r="G29" s="124">
        <f>SUM(M28,Q28,U28,Y28,AC28,AG28,AK28,AO28,AS28)</f>
        <v>0</v>
      </c>
      <c r="H29" s="112"/>
      <c r="I29" s="309">
        <f>SUM(M29,Q29,U29,Y29,AC29,AG29,AK29,AO29,AS29)</f>
        <v>0</v>
      </c>
      <c r="J29" s="309"/>
      <c r="K29" s="309"/>
      <c r="L29" s="124" t="s">
        <v>310</v>
      </c>
      <c r="M29" s="309">
        <f t="shared" si="9"/>
        <v>0</v>
      </c>
      <c r="N29" s="309"/>
      <c r="O29" s="309"/>
      <c r="P29" s="124" t="s">
        <v>302</v>
      </c>
      <c r="Q29" s="309">
        <f t="shared" si="10"/>
        <v>0</v>
      </c>
      <c r="R29" s="309"/>
      <c r="S29" s="309"/>
      <c r="T29" s="124" t="s">
        <v>302</v>
      </c>
      <c r="U29" s="309">
        <f t="shared" si="11"/>
        <v>0</v>
      </c>
      <c r="V29" s="309"/>
      <c r="W29" s="309"/>
      <c r="X29" s="124" t="s">
        <v>302</v>
      </c>
      <c r="Y29" s="309">
        <f t="shared" si="12"/>
        <v>0</v>
      </c>
      <c r="Z29" s="309"/>
      <c r="AA29" s="309"/>
      <c r="AB29" s="124" t="s">
        <v>302</v>
      </c>
      <c r="AC29" s="309">
        <f t="shared" si="13"/>
        <v>0</v>
      </c>
      <c r="AD29" s="309"/>
      <c r="AE29" s="309"/>
      <c r="AF29" s="124" t="s">
        <v>302</v>
      </c>
      <c r="AG29" s="309">
        <f t="shared" si="14"/>
        <v>0</v>
      </c>
      <c r="AH29" s="309"/>
      <c r="AI29" s="309"/>
      <c r="AJ29" s="124" t="s">
        <v>302</v>
      </c>
      <c r="AK29" s="309">
        <f t="shared" si="15"/>
        <v>0</v>
      </c>
      <c r="AL29" s="309"/>
      <c r="AM29" s="309"/>
      <c r="AN29" s="124" t="s">
        <v>302</v>
      </c>
      <c r="AO29" s="309">
        <f t="shared" si="16"/>
        <v>0</v>
      </c>
      <c r="AP29" s="309"/>
      <c r="AQ29" s="309"/>
      <c r="AR29" s="124" t="s">
        <v>302</v>
      </c>
      <c r="AS29" s="309">
        <f t="shared" si="17"/>
        <v>0</v>
      </c>
      <c r="AT29" s="309"/>
      <c r="AU29" s="310"/>
    </row>
    <row r="30" spans="4:47" x14ac:dyDescent="0.4">
      <c r="D30" s="132"/>
      <c r="E30" s="127"/>
      <c r="F30" s="127"/>
      <c r="G30" s="133" t="s">
        <v>307</v>
      </c>
      <c r="H30" s="112"/>
      <c r="I30" s="309">
        <f>SUM(M30,Q30,U30,Y30,AC30,AG30,AK30,AO30,AS30)</f>
        <v>0</v>
      </c>
      <c r="J30" s="309"/>
      <c r="K30" s="309"/>
      <c r="L30" s="124" t="s">
        <v>310</v>
      </c>
      <c r="M30" s="309">
        <f t="shared" si="9"/>
        <v>0</v>
      </c>
      <c r="N30" s="309"/>
      <c r="O30" s="309"/>
      <c r="P30" s="124" t="s">
        <v>302</v>
      </c>
      <c r="Q30" s="309">
        <f t="shared" si="10"/>
        <v>0</v>
      </c>
      <c r="R30" s="309"/>
      <c r="S30" s="309"/>
      <c r="T30" s="124" t="s">
        <v>302</v>
      </c>
      <c r="U30" s="309">
        <f t="shared" si="11"/>
        <v>0</v>
      </c>
      <c r="V30" s="309"/>
      <c r="W30" s="309"/>
      <c r="X30" s="124" t="s">
        <v>302</v>
      </c>
      <c r="Y30" s="309">
        <f t="shared" si="12"/>
        <v>0</v>
      </c>
      <c r="Z30" s="309"/>
      <c r="AA30" s="309"/>
      <c r="AB30" s="124" t="s">
        <v>302</v>
      </c>
      <c r="AC30" s="309">
        <f t="shared" si="13"/>
        <v>0</v>
      </c>
      <c r="AD30" s="309"/>
      <c r="AE30" s="309"/>
      <c r="AF30" s="124" t="s">
        <v>302</v>
      </c>
      <c r="AG30" s="309">
        <f t="shared" si="14"/>
        <v>0</v>
      </c>
      <c r="AH30" s="309"/>
      <c r="AI30" s="309"/>
      <c r="AJ30" s="124" t="s">
        <v>302</v>
      </c>
      <c r="AK30" s="309">
        <f t="shared" si="15"/>
        <v>0</v>
      </c>
      <c r="AL30" s="309"/>
      <c r="AM30" s="309"/>
      <c r="AN30" s="124" t="s">
        <v>302</v>
      </c>
      <c r="AO30" s="309">
        <f t="shared" si="16"/>
        <v>0</v>
      </c>
      <c r="AP30" s="309"/>
      <c r="AQ30" s="309"/>
      <c r="AR30" s="124" t="s">
        <v>302</v>
      </c>
      <c r="AS30" s="309">
        <f t="shared" si="17"/>
        <v>0</v>
      </c>
      <c r="AT30" s="309"/>
      <c r="AU30" s="310"/>
    </row>
    <row r="31" spans="4:47" x14ac:dyDescent="0.4">
      <c r="D31" s="134"/>
      <c r="E31" s="135"/>
      <c r="F31" s="136"/>
      <c r="G31" s="137" t="s">
        <v>304</v>
      </c>
      <c r="H31" s="135"/>
      <c r="I31" s="311">
        <f>ROUNDDOWN(SUM(M31,Q31,U31,Y31,AC31,AG31,AK31,AO31,AS31),0)</f>
        <v>0</v>
      </c>
      <c r="J31" s="311"/>
      <c r="K31" s="311"/>
      <c r="L31" s="138" t="s">
        <v>310</v>
      </c>
      <c r="M31" s="311">
        <f t="shared" si="9"/>
        <v>0</v>
      </c>
      <c r="N31" s="311"/>
      <c r="O31" s="311"/>
      <c r="P31" s="138" t="s">
        <v>302</v>
      </c>
      <c r="Q31" s="311">
        <f t="shared" si="10"/>
        <v>0</v>
      </c>
      <c r="R31" s="311"/>
      <c r="S31" s="311"/>
      <c r="T31" s="138" t="s">
        <v>302</v>
      </c>
      <c r="U31" s="311">
        <f t="shared" si="11"/>
        <v>0</v>
      </c>
      <c r="V31" s="311"/>
      <c r="W31" s="311"/>
      <c r="X31" s="138" t="s">
        <v>302</v>
      </c>
      <c r="Y31" s="311">
        <f t="shared" si="12"/>
        <v>0</v>
      </c>
      <c r="Z31" s="311"/>
      <c r="AA31" s="311"/>
      <c r="AB31" s="138" t="s">
        <v>302</v>
      </c>
      <c r="AC31" s="311">
        <f t="shared" si="13"/>
        <v>0</v>
      </c>
      <c r="AD31" s="311"/>
      <c r="AE31" s="311"/>
      <c r="AF31" s="138" t="s">
        <v>302</v>
      </c>
      <c r="AG31" s="311">
        <f t="shared" si="14"/>
        <v>0</v>
      </c>
      <c r="AH31" s="311"/>
      <c r="AI31" s="311"/>
      <c r="AJ31" s="138" t="s">
        <v>302</v>
      </c>
      <c r="AK31" s="311">
        <f t="shared" si="15"/>
        <v>0</v>
      </c>
      <c r="AL31" s="311"/>
      <c r="AM31" s="311"/>
      <c r="AN31" s="138" t="s">
        <v>302</v>
      </c>
      <c r="AO31" s="311">
        <f t="shared" si="16"/>
        <v>0</v>
      </c>
      <c r="AP31" s="311"/>
      <c r="AQ31" s="311"/>
      <c r="AR31" s="138" t="s">
        <v>302</v>
      </c>
      <c r="AS31" s="311">
        <f t="shared" si="17"/>
        <v>0</v>
      </c>
      <c r="AT31" s="311"/>
      <c r="AU31" s="313"/>
    </row>
    <row r="32" spans="4:47" x14ac:dyDescent="0.4">
      <c r="D32" s="312" t="s">
        <v>308</v>
      </c>
      <c r="E32" s="307"/>
      <c r="F32" s="307"/>
      <c r="G32" s="131">
        <f>ROUNDDOWN(SUM(I32,M32,Q32,U32,Y32,AC32,AG32,AK32,AO32,AS32,M33,Q33,U33,Y33,AC33,AG33,AK33,AO33,AS33,I35),0)</f>
        <v>0</v>
      </c>
      <c r="H32" s="131" t="s">
        <v>310</v>
      </c>
      <c r="I32" s="307">
        <f>I16*K16</f>
        <v>0</v>
      </c>
      <c r="J32" s="307"/>
      <c r="K32" s="307"/>
      <c r="L32" s="131" t="s">
        <v>302</v>
      </c>
      <c r="M32" s="307">
        <f t="shared" si="9"/>
        <v>0</v>
      </c>
      <c r="N32" s="307"/>
      <c r="O32" s="307"/>
      <c r="P32" s="131" t="s">
        <v>302</v>
      </c>
      <c r="Q32" s="307">
        <f t="shared" si="10"/>
        <v>0</v>
      </c>
      <c r="R32" s="307"/>
      <c r="S32" s="307"/>
      <c r="T32" s="131" t="s">
        <v>302</v>
      </c>
      <c r="U32" s="307">
        <f t="shared" si="11"/>
        <v>0</v>
      </c>
      <c r="V32" s="307"/>
      <c r="W32" s="307"/>
      <c r="X32" s="131" t="s">
        <v>302</v>
      </c>
      <c r="Y32" s="307">
        <f t="shared" si="12"/>
        <v>0</v>
      </c>
      <c r="Z32" s="307"/>
      <c r="AA32" s="307"/>
      <c r="AB32" s="131" t="s">
        <v>302</v>
      </c>
      <c r="AC32" s="307">
        <f t="shared" si="13"/>
        <v>0</v>
      </c>
      <c r="AD32" s="307"/>
      <c r="AE32" s="307"/>
      <c r="AF32" s="131" t="s">
        <v>302</v>
      </c>
      <c r="AG32" s="307">
        <f t="shared" si="14"/>
        <v>0</v>
      </c>
      <c r="AH32" s="307"/>
      <c r="AI32" s="307"/>
      <c r="AJ32" s="131" t="s">
        <v>302</v>
      </c>
      <c r="AK32" s="307">
        <f t="shared" si="15"/>
        <v>0</v>
      </c>
      <c r="AL32" s="307"/>
      <c r="AM32" s="307"/>
      <c r="AN32" s="131" t="s">
        <v>302</v>
      </c>
      <c r="AO32" s="307">
        <f t="shared" si="16"/>
        <v>0</v>
      </c>
      <c r="AP32" s="307"/>
      <c r="AQ32" s="307"/>
      <c r="AR32" s="131" t="s">
        <v>302</v>
      </c>
      <c r="AS32" s="307">
        <f t="shared" si="17"/>
        <v>0</v>
      </c>
      <c r="AT32" s="307"/>
      <c r="AU32" s="308"/>
    </row>
    <row r="33" spans="4:47" x14ac:dyDescent="0.4">
      <c r="D33" s="116"/>
      <c r="E33" s="112"/>
      <c r="F33" s="124" t="s">
        <v>309</v>
      </c>
      <c r="G33" s="124">
        <f>SUM(M32,Q32,U32,Y32,AC32,AG32,AK32,AO32,AS32)</f>
        <v>0</v>
      </c>
      <c r="H33" s="112"/>
      <c r="I33" s="309">
        <f>SUM(M33,Q33,U33,Y33,AC33,AG33,AK33,AO33,AS33)</f>
        <v>0</v>
      </c>
      <c r="J33" s="309"/>
      <c r="K33" s="309"/>
      <c r="L33" s="124" t="s">
        <v>310</v>
      </c>
      <c r="M33" s="309">
        <f t="shared" si="9"/>
        <v>0</v>
      </c>
      <c r="N33" s="309"/>
      <c r="O33" s="309"/>
      <c r="P33" s="124" t="s">
        <v>302</v>
      </c>
      <c r="Q33" s="309">
        <f t="shared" si="10"/>
        <v>0</v>
      </c>
      <c r="R33" s="309"/>
      <c r="S33" s="309"/>
      <c r="T33" s="124" t="s">
        <v>302</v>
      </c>
      <c r="U33" s="309">
        <f t="shared" si="11"/>
        <v>0</v>
      </c>
      <c r="V33" s="309"/>
      <c r="W33" s="309"/>
      <c r="X33" s="124" t="s">
        <v>302</v>
      </c>
      <c r="Y33" s="309">
        <f t="shared" si="12"/>
        <v>0</v>
      </c>
      <c r="Z33" s="309"/>
      <c r="AA33" s="309"/>
      <c r="AB33" s="124" t="s">
        <v>302</v>
      </c>
      <c r="AC33" s="309">
        <f t="shared" si="13"/>
        <v>0</v>
      </c>
      <c r="AD33" s="309"/>
      <c r="AE33" s="309"/>
      <c r="AF33" s="124" t="s">
        <v>302</v>
      </c>
      <c r="AG33" s="309">
        <f t="shared" si="14"/>
        <v>0</v>
      </c>
      <c r="AH33" s="309"/>
      <c r="AI33" s="309"/>
      <c r="AJ33" s="124" t="s">
        <v>302</v>
      </c>
      <c r="AK33" s="309">
        <f t="shared" si="15"/>
        <v>0</v>
      </c>
      <c r="AL33" s="309"/>
      <c r="AM33" s="309"/>
      <c r="AN33" s="124" t="s">
        <v>302</v>
      </c>
      <c r="AO33" s="309">
        <f t="shared" si="16"/>
        <v>0</v>
      </c>
      <c r="AP33" s="309"/>
      <c r="AQ33" s="309"/>
      <c r="AR33" s="124" t="s">
        <v>302</v>
      </c>
      <c r="AS33" s="309">
        <f t="shared" si="17"/>
        <v>0</v>
      </c>
      <c r="AT33" s="309"/>
      <c r="AU33" s="310"/>
    </row>
    <row r="34" spans="4:47" x14ac:dyDescent="0.4">
      <c r="D34" s="116"/>
      <c r="E34" s="112"/>
      <c r="F34" s="112"/>
      <c r="G34" s="133" t="s">
        <v>307</v>
      </c>
      <c r="H34" s="112"/>
      <c r="I34" s="309">
        <f>SUM(M34,Q34,U34,Y34,AC34,AG34,AK34,AO34,AS34)</f>
        <v>0</v>
      </c>
      <c r="J34" s="309"/>
      <c r="K34" s="309"/>
      <c r="L34" s="124" t="s">
        <v>310</v>
      </c>
      <c r="M34" s="309">
        <f t="shared" si="9"/>
        <v>0</v>
      </c>
      <c r="N34" s="309"/>
      <c r="O34" s="309"/>
      <c r="P34" s="124" t="s">
        <v>302</v>
      </c>
      <c r="Q34" s="309">
        <f t="shared" si="10"/>
        <v>0</v>
      </c>
      <c r="R34" s="309"/>
      <c r="S34" s="309"/>
      <c r="T34" s="124" t="s">
        <v>302</v>
      </c>
      <c r="U34" s="309">
        <f t="shared" si="11"/>
        <v>0</v>
      </c>
      <c r="V34" s="309"/>
      <c r="W34" s="309"/>
      <c r="X34" s="124" t="s">
        <v>302</v>
      </c>
      <c r="Y34" s="309">
        <f t="shared" si="12"/>
        <v>0</v>
      </c>
      <c r="Z34" s="309"/>
      <c r="AA34" s="309"/>
      <c r="AB34" s="124" t="s">
        <v>302</v>
      </c>
      <c r="AC34" s="309">
        <f t="shared" si="13"/>
        <v>0</v>
      </c>
      <c r="AD34" s="309"/>
      <c r="AE34" s="309"/>
      <c r="AF34" s="124" t="s">
        <v>302</v>
      </c>
      <c r="AG34" s="309">
        <f t="shared" si="14"/>
        <v>0</v>
      </c>
      <c r="AH34" s="309"/>
      <c r="AI34" s="309"/>
      <c r="AJ34" s="124" t="s">
        <v>302</v>
      </c>
      <c r="AK34" s="309">
        <f t="shared" si="15"/>
        <v>0</v>
      </c>
      <c r="AL34" s="309"/>
      <c r="AM34" s="309"/>
      <c r="AN34" s="124" t="s">
        <v>302</v>
      </c>
      <c r="AO34" s="309">
        <f t="shared" si="16"/>
        <v>0</v>
      </c>
      <c r="AP34" s="309"/>
      <c r="AQ34" s="309"/>
      <c r="AR34" s="124" t="s">
        <v>302</v>
      </c>
      <c r="AS34" s="309">
        <f t="shared" si="17"/>
        <v>0</v>
      </c>
      <c r="AT34" s="309"/>
      <c r="AU34" s="310"/>
    </row>
    <row r="35" spans="4:47" x14ac:dyDescent="0.4">
      <c r="D35" s="139"/>
      <c r="E35" s="135"/>
      <c r="F35" s="135"/>
      <c r="G35" s="137" t="s">
        <v>304</v>
      </c>
      <c r="H35" s="135"/>
      <c r="I35" s="311">
        <f>ROUNDDOWN(SUM(M35,Q35,U35,Y35,AC35,AG35,AK35,AO35,AS35),0)</f>
        <v>0</v>
      </c>
      <c r="J35" s="311"/>
      <c r="K35" s="311"/>
      <c r="L35" s="138" t="s">
        <v>310</v>
      </c>
      <c r="M35" s="311">
        <f t="shared" si="9"/>
        <v>0</v>
      </c>
      <c r="N35" s="311"/>
      <c r="O35" s="311"/>
      <c r="P35" s="138" t="s">
        <v>302</v>
      </c>
      <c r="Q35" s="311">
        <f t="shared" si="10"/>
        <v>0</v>
      </c>
      <c r="R35" s="311"/>
      <c r="S35" s="311"/>
      <c r="T35" s="138" t="s">
        <v>302</v>
      </c>
      <c r="U35" s="311">
        <f t="shared" si="11"/>
        <v>0</v>
      </c>
      <c r="V35" s="311"/>
      <c r="W35" s="311"/>
      <c r="X35" s="138" t="s">
        <v>302</v>
      </c>
      <c r="Y35" s="311">
        <f t="shared" si="12"/>
        <v>0</v>
      </c>
      <c r="Z35" s="311"/>
      <c r="AA35" s="311"/>
      <c r="AB35" s="138" t="s">
        <v>302</v>
      </c>
      <c r="AC35" s="311">
        <f t="shared" si="13"/>
        <v>0</v>
      </c>
      <c r="AD35" s="311"/>
      <c r="AE35" s="311"/>
      <c r="AF35" s="138" t="s">
        <v>302</v>
      </c>
      <c r="AG35" s="311">
        <f t="shared" si="14"/>
        <v>0</v>
      </c>
      <c r="AH35" s="311"/>
      <c r="AI35" s="311"/>
      <c r="AJ35" s="138" t="s">
        <v>302</v>
      </c>
      <c r="AK35" s="311">
        <f t="shared" si="15"/>
        <v>0</v>
      </c>
      <c r="AL35" s="311"/>
      <c r="AM35" s="311"/>
      <c r="AN35" s="138" t="s">
        <v>302</v>
      </c>
      <c r="AO35" s="311">
        <f t="shared" si="16"/>
        <v>0</v>
      </c>
      <c r="AP35" s="311"/>
      <c r="AQ35" s="311"/>
      <c r="AR35" s="138" t="s">
        <v>302</v>
      </c>
      <c r="AS35" s="311">
        <f t="shared" si="17"/>
        <v>0</v>
      </c>
      <c r="AT35" s="311"/>
      <c r="AU35" s="313"/>
    </row>
  </sheetData>
  <mergeCells count="161">
    <mergeCell ref="AC35:AE35"/>
    <mergeCell ref="AG35:AI35"/>
    <mergeCell ref="AK35:AM35"/>
    <mergeCell ref="AO35:AQ35"/>
    <mergeCell ref="AS35:AU35"/>
    <mergeCell ref="D22:F22"/>
    <mergeCell ref="D24:F24"/>
    <mergeCell ref="D25:F25"/>
    <mergeCell ref="D28:F28"/>
    <mergeCell ref="D32:F32"/>
    <mergeCell ref="AC34:AE34"/>
    <mergeCell ref="AG34:AI34"/>
    <mergeCell ref="AK34:AM34"/>
    <mergeCell ref="AO34:AQ34"/>
    <mergeCell ref="AS34:AU34"/>
    <mergeCell ref="I35:K35"/>
    <mergeCell ref="M35:O35"/>
    <mergeCell ref="Q35:S35"/>
    <mergeCell ref="U35:W35"/>
    <mergeCell ref="Y35:AA35"/>
    <mergeCell ref="AC33:AE33"/>
    <mergeCell ref="AG33:AI33"/>
    <mergeCell ref="AK33:AM33"/>
    <mergeCell ref="AO33:AQ33"/>
    <mergeCell ref="AS31:AU31"/>
    <mergeCell ref="I32:K32"/>
    <mergeCell ref="M32:O32"/>
    <mergeCell ref="Q32:S32"/>
    <mergeCell ref="U32:W32"/>
    <mergeCell ref="Y32:AA32"/>
    <mergeCell ref="AS33:AU33"/>
    <mergeCell ref="I34:K34"/>
    <mergeCell ref="M34:O34"/>
    <mergeCell ref="Q34:S34"/>
    <mergeCell ref="U34:W34"/>
    <mergeCell ref="Y34:AA34"/>
    <mergeCell ref="AC32:AE32"/>
    <mergeCell ref="AG32:AI32"/>
    <mergeCell ref="AK32:AM32"/>
    <mergeCell ref="AO32:AQ32"/>
    <mergeCell ref="AS32:AU32"/>
    <mergeCell ref="I33:K33"/>
    <mergeCell ref="M33:O33"/>
    <mergeCell ref="Q33:S33"/>
    <mergeCell ref="U33:W33"/>
    <mergeCell ref="Y33:AA33"/>
    <mergeCell ref="I31:K31"/>
    <mergeCell ref="M31:O31"/>
    <mergeCell ref="Q31:S31"/>
    <mergeCell ref="U31:W31"/>
    <mergeCell ref="Y31:AA31"/>
    <mergeCell ref="AC31:AE31"/>
    <mergeCell ref="AG31:AI31"/>
    <mergeCell ref="AK31:AM31"/>
    <mergeCell ref="AO31:AQ31"/>
    <mergeCell ref="AS29:AU29"/>
    <mergeCell ref="I30:K30"/>
    <mergeCell ref="M30:O30"/>
    <mergeCell ref="Q30:S30"/>
    <mergeCell ref="U30:W30"/>
    <mergeCell ref="Y30:AA30"/>
    <mergeCell ref="AC30:AE30"/>
    <mergeCell ref="AG30:AI30"/>
    <mergeCell ref="AK30:AM30"/>
    <mergeCell ref="AO30:AQ30"/>
    <mergeCell ref="AS30:AU30"/>
    <mergeCell ref="I29:K29"/>
    <mergeCell ref="M29:O29"/>
    <mergeCell ref="Q29:S29"/>
    <mergeCell ref="U29:W29"/>
    <mergeCell ref="Y29:AA29"/>
    <mergeCell ref="AC29:AE29"/>
    <mergeCell ref="AG29:AI29"/>
    <mergeCell ref="AK29:AM29"/>
    <mergeCell ref="AO29:AQ29"/>
    <mergeCell ref="AG27:AI27"/>
    <mergeCell ref="AK27:AM27"/>
    <mergeCell ref="AO27:AQ27"/>
    <mergeCell ref="AS27:AU27"/>
    <mergeCell ref="I28:K28"/>
    <mergeCell ref="M28:O28"/>
    <mergeCell ref="Q28:S28"/>
    <mergeCell ref="U28:W28"/>
    <mergeCell ref="Y28:AA28"/>
    <mergeCell ref="AC28:AE28"/>
    <mergeCell ref="I27:K27"/>
    <mergeCell ref="M27:O27"/>
    <mergeCell ref="Q27:S27"/>
    <mergeCell ref="U27:W27"/>
    <mergeCell ref="Y27:AA27"/>
    <mergeCell ref="AC27:AE27"/>
    <mergeCell ref="AG28:AI28"/>
    <mergeCell ref="AK28:AM28"/>
    <mergeCell ref="AO28:AQ28"/>
    <mergeCell ref="AS28:AU28"/>
    <mergeCell ref="AC26:AE26"/>
    <mergeCell ref="AG26:AI26"/>
    <mergeCell ref="AK26:AM26"/>
    <mergeCell ref="AO26:AQ26"/>
    <mergeCell ref="AS26:AU26"/>
    <mergeCell ref="AC25:AE25"/>
    <mergeCell ref="AG25:AI25"/>
    <mergeCell ref="AK25:AM25"/>
    <mergeCell ref="AO25:AQ25"/>
    <mergeCell ref="AS25:AU25"/>
    <mergeCell ref="AC24:AE24"/>
    <mergeCell ref="AG24:AI24"/>
    <mergeCell ref="AK24:AM24"/>
    <mergeCell ref="AO24:AQ24"/>
    <mergeCell ref="AS24:AU24"/>
    <mergeCell ref="I25:K25"/>
    <mergeCell ref="M25:O25"/>
    <mergeCell ref="Q25:S25"/>
    <mergeCell ref="U25:W25"/>
    <mergeCell ref="Y25:AA25"/>
    <mergeCell ref="I24:K24"/>
    <mergeCell ref="M24:O24"/>
    <mergeCell ref="Q24:S24"/>
    <mergeCell ref="U24:W24"/>
    <mergeCell ref="Y24:AA24"/>
    <mergeCell ref="I26:K26"/>
    <mergeCell ref="M26:O26"/>
    <mergeCell ref="Q26:S26"/>
    <mergeCell ref="U26:W26"/>
    <mergeCell ref="Y26:AA26"/>
    <mergeCell ref="AG22:AI22"/>
    <mergeCell ref="AK22:AM22"/>
    <mergeCell ref="AO22:AQ22"/>
    <mergeCell ref="AS22:AU22"/>
    <mergeCell ref="I23:K23"/>
    <mergeCell ref="M23:O23"/>
    <mergeCell ref="Q23:S23"/>
    <mergeCell ref="U23:W23"/>
    <mergeCell ref="Y23:AA23"/>
    <mergeCell ref="I22:K22"/>
    <mergeCell ref="M22:O22"/>
    <mergeCell ref="Q22:S22"/>
    <mergeCell ref="U22:W22"/>
    <mergeCell ref="Y22:AA22"/>
    <mergeCell ref="AC22:AE22"/>
    <mergeCell ref="AC23:AE23"/>
    <mergeCell ref="AG23:AI23"/>
    <mergeCell ref="AK23:AM23"/>
    <mergeCell ref="AO23:AQ23"/>
    <mergeCell ref="AS23:AU23"/>
    <mergeCell ref="AO5:AR5"/>
    <mergeCell ref="AS5:AU5"/>
    <mergeCell ref="D20:F20"/>
    <mergeCell ref="I21:K21"/>
    <mergeCell ref="M21:AJ21"/>
    <mergeCell ref="AK21:AU21"/>
    <mergeCell ref="I4:K4"/>
    <mergeCell ref="M4:AJ4"/>
    <mergeCell ref="AK4:AU4"/>
    <mergeCell ref="M5:P5"/>
    <mergeCell ref="Q5:T5"/>
    <mergeCell ref="U5:X5"/>
    <mergeCell ref="Y5:AB5"/>
    <mergeCell ref="AC5:AF5"/>
    <mergeCell ref="AG5:AJ5"/>
    <mergeCell ref="AK5:AN5"/>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ご案内 </vt:lpstr>
      <vt:lpstr>必要資料のご案内</vt:lpstr>
      <vt:lpstr>試算諸元入力</vt:lpstr>
      <vt:lpstr>電気料金試算結果</vt:lpstr>
      <vt:lpstr>これより右のシートはＨＰ非表示</vt:lpstr>
      <vt:lpstr>リスト</vt:lpstr>
      <vt:lpstr>公A</vt:lpstr>
      <vt:lpstr>公B</vt:lpstr>
      <vt:lpstr>定額</vt:lpstr>
      <vt:lpstr>old rate</vt:lpstr>
      <vt:lpstr>new rate</vt:lpstr>
      <vt:lpstr>new rate2</vt:lpstr>
      <vt:lpstr>fuel</vt:lpstr>
      <vt:lpstr>new rate2 (abolition)</vt:lpstr>
      <vt:lpstr>'new rate'!Print_Area</vt:lpstr>
      <vt:lpstr>'new rate2'!Print_Area</vt:lpstr>
      <vt:lpstr>'new rate2 (abolition)'!Print_Area</vt:lpstr>
      <vt:lpstr>'old rate'!Print_Area</vt:lpstr>
      <vt:lpstr>'ご案内 '!Print_Area</vt:lpstr>
      <vt:lpstr>電気料金試算結果!Print_Area</vt:lpstr>
      <vt:lpstr>ピークシフト</vt:lpstr>
      <vt:lpstr>公衆街路灯Ｂ</vt:lpstr>
      <vt:lpstr>従量電灯B</vt:lpstr>
      <vt:lpstr>従量電灯Ｃ</vt:lpstr>
      <vt:lpstr>低圧電力</vt:lpstr>
      <vt:lpstr>電化上手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託送サービス総括G 吉川</dc:creator>
  <cp:lastModifiedBy>託送サービス総括G 吉川</cp:lastModifiedBy>
  <dcterms:created xsi:type="dcterms:W3CDTF">2023-05-25T18:09:48Z</dcterms:created>
  <dcterms:modified xsi:type="dcterms:W3CDTF">2023-06-09T05:16:23Z</dcterms:modified>
</cp:coreProperties>
</file>