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03_現業第二\99.一時作業\20221206 島嶼周知　DM発送\05　島嶼メニュー試算表\"/>
    </mc:Choice>
  </mc:AlternateContent>
  <xr:revisionPtr revIDLastSave="0" documentId="13_ncr:1_{AC1D4ADE-6AC1-40DA-8421-B2F0A7C70BE8}" xr6:coauthVersionLast="36" xr6:coauthVersionMax="36" xr10:uidLastSave="{00000000-0000-0000-0000-000000000000}"/>
  <workbookProtection workbookPassword="DF61" lockStructure="1"/>
  <bookViews>
    <workbookView xWindow="0" yWindow="0" windowWidth="28800" windowHeight="13545" tabRatio="915" xr2:uid="{3B96B7A8-4B80-40B5-BB38-9FDF2659D192}"/>
  </bookViews>
  <sheets>
    <sheet name="ご案内 " sheetId="26" r:id="rId1"/>
    <sheet name="必要資料のご案内" sheetId="1" r:id="rId2"/>
    <sheet name="試算諸元入力" sheetId="2" r:id="rId3"/>
    <sheet name="電気料金試算結果" sheetId="3" r:id="rId4"/>
    <sheet name="これより右のシートはＨＰ非表示" sheetId="4" state="hidden" r:id="rId5"/>
    <sheet name="リスト" sheetId="5" state="hidden" r:id="rId6"/>
    <sheet name="従B" sheetId="13" state="hidden" r:id="rId7"/>
    <sheet name="従C" sheetId="14" state="hidden" r:id="rId8"/>
    <sheet name="低圧電力" sheetId="15" state="hidden" r:id="rId9"/>
    <sheet name="電化" sheetId="16" state="hidden" r:id="rId10"/>
    <sheet name="ピーク" sheetId="17" state="hidden" r:id="rId11"/>
    <sheet name="old rate" sheetId="6" state="hidden" r:id="rId12"/>
    <sheet name="new rate" sheetId="7" state="hidden" r:id="rId13"/>
    <sheet name="new rate2" sheetId="8" state="hidden" r:id="rId14"/>
    <sheet name="fuel" sheetId="9" state="hidden" r:id="rId15"/>
    <sheet name="new rate2 (abolition)" sheetId="25" state="hidden" r:id="rId16"/>
  </sheets>
  <definedNames>
    <definedName name="_xlnm.Print_Area" localSheetId="12">'new rate'!$A$1:$BL$28</definedName>
    <definedName name="_xlnm.Print_Area" localSheetId="13">'new rate2'!$A$1:$CA$31</definedName>
    <definedName name="_xlnm.Print_Area" localSheetId="15">'new rate2 (abolition)'!$A$1:$BL$28</definedName>
    <definedName name="_xlnm.Print_Area" localSheetId="11">'old rate'!$A$1:$BL$28</definedName>
    <definedName name="_xlnm.Print_Area" localSheetId="0">'ご案内 '!$A$1:$AT$52</definedName>
    <definedName name="_xlnm.Print_Area" localSheetId="2">試算諸元入力!$A$1:$AB$47</definedName>
    <definedName name="_xlnm.Print_Area" localSheetId="3">電気料金試算結果!$A$1:$AP$55</definedName>
    <definedName name="_xlnm.Print_Area" localSheetId="1">必要資料のご案内!$A$1:$AT$48</definedName>
    <definedName name="ピークシフト">リスト!$F$2:$F$50</definedName>
    <definedName name="公衆街路灯Ｂ">リスト!$B$2:$B$50</definedName>
    <definedName name="従量電灯B">リスト!$C$2:$C$8</definedName>
    <definedName name="従量電灯Ｃ">リスト!$D$2:$D$50</definedName>
    <definedName name="低圧電力">リスト!$G$2:$G$50</definedName>
    <definedName name="電化上手">リスト!$E$2:$E$50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6" l="1"/>
  <c r="Q7" i="16"/>
  <c r="D13" i="16"/>
  <c r="D19" i="16" l="1"/>
  <c r="D9" i="16" s="1"/>
  <c r="E8" i="16"/>
  <c r="E7" i="16"/>
  <c r="M8" i="16" l="1"/>
  <c r="D16" i="17" l="1"/>
  <c r="D9" i="17" s="1"/>
  <c r="E8" i="17"/>
  <c r="D8" i="17"/>
  <c r="AC8" i="17" s="1"/>
  <c r="E7" i="17"/>
  <c r="Y7" i="17" s="1"/>
  <c r="D7" i="17"/>
  <c r="AC7" i="17" s="1"/>
  <c r="G7" i="13"/>
  <c r="D7" i="16"/>
  <c r="AG7" i="16" s="1"/>
  <c r="D8" i="16"/>
  <c r="AG8" i="16" s="1"/>
  <c r="AC8" i="16"/>
  <c r="D9" i="15"/>
  <c r="D18" i="16"/>
  <c r="D17" i="16"/>
  <c r="D16" i="16"/>
  <c r="AM5" i="16" s="1"/>
  <c r="D12" i="15"/>
  <c r="D8" i="15"/>
  <c r="D7" i="15"/>
  <c r="F8" i="15"/>
  <c r="E8" i="15"/>
  <c r="AC8" i="15" s="1"/>
  <c r="F7" i="15"/>
  <c r="E7" i="15"/>
  <c r="AC7" i="15" s="1"/>
  <c r="F6" i="15"/>
  <c r="E6" i="15"/>
  <c r="AC6" i="15" s="1"/>
  <c r="F5" i="15"/>
  <c r="E5" i="15"/>
  <c r="D8" i="13"/>
  <c r="AC8" i="13" s="1"/>
  <c r="D7" i="13"/>
  <c r="AC7" i="13" s="1"/>
  <c r="D8" i="14"/>
  <c r="AC8" i="14" s="1"/>
  <c r="D7" i="14"/>
  <c r="AC7" i="14" s="1"/>
  <c r="F8" i="14"/>
  <c r="E8" i="14"/>
  <c r="Y8" i="14" s="1"/>
  <c r="F7" i="14"/>
  <c r="E7" i="14"/>
  <c r="Y7" i="14" s="1"/>
  <c r="F6" i="14"/>
  <c r="E6" i="14"/>
  <c r="Y6" i="14" s="1"/>
  <c r="F5" i="14"/>
  <c r="E5" i="14"/>
  <c r="Y5" i="14" s="1"/>
  <c r="E8" i="13"/>
  <c r="Y8" i="13" s="1"/>
  <c r="F8" i="13"/>
  <c r="F7" i="13"/>
  <c r="E7" i="13"/>
  <c r="Y7" i="13" s="1"/>
  <c r="D15" i="17"/>
  <c r="D14" i="17"/>
  <c r="D13" i="17"/>
  <c r="D11" i="17"/>
  <c r="I5" i="17" s="1"/>
  <c r="M8" i="17"/>
  <c r="Y8" i="17"/>
  <c r="U8" i="17"/>
  <c r="Q8" i="17"/>
  <c r="U7" i="17"/>
  <c r="Q7" i="17"/>
  <c r="U6" i="17"/>
  <c r="Q6" i="17"/>
  <c r="E6" i="17"/>
  <c r="Y6" i="17" s="1"/>
  <c r="D6" i="17"/>
  <c r="AC6" i="17" s="1"/>
  <c r="U5" i="17"/>
  <c r="Q5" i="17"/>
  <c r="F5" i="17"/>
  <c r="E5" i="17"/>
  <c r="Y5" i="17" s="1"/>
  <c r="D5" i="17"/>
  <c r="AC5" i="17" s="1"/>
  <c r="AQ5" i="16"/>
  <c r="D15" i="16"/>
  <c r="AO15" i="16"/>
  <c r="AK15" i="16"/>
  <c r="D14" i="16"/>
  <c r="AO14" i="16"/>
  <c r="AK14" i="16"/>
  <c r="AO13" i="16"/>
  <c r="AK13" i="16"/>
  <c r="D11" i="16"/>
  <c r="Y8" i="16"/>
  <c r="U8" i="16"/>
  <c r="G8" i="16"/>
  <c r="Y7" i="16"/>
  <c r="U7" i="16"/>
  <c r="G7" i="16"/>
  <c r="AC7" i="16"/>
  <c r="Y6" i="16"/>
  <c r="U6" i="16"/>
  <c r="G6" i="16"/>
  <c r="E6" i="16"/>
  <c r="AC6" i="16" s="1"/>
  <c r="D6" i="16"/>
  <c r="AG6" i="16" s="1"/>
  <c r="AO5" i="16"/>
  <c r="AK5" i="16"/>
  <c r="Y5" i="16"/>
  <c r="U5" i="16"/>
  <c r="G5" i="16"/>
  <c r="F5" i="16"/>
  <c r="E5" i="16"/>
  <c r="AC5" i="16" s="1"/>
  <c r="D5" i="16"/>
  <c r="AG5" i="16" s="1"/>
  <c r="D13" i="15"/>
  <c r="D11" i="15"/>
  <c r="AG8" i="15"/>
  <c r="Y8" i="15"/>
  <c r="U8" i="15"/>
  <c r="I8" i="15"/>
  <c r="AG7" i="15"/>
  <c r="Y7" i="15"/>
  <c r="U7" i="15"/>
  <c r="I7" i="15"/>
  <c r="Y6" i="15"/>
  <c r="U6" i="15"/>
  <c r="I6" i="15"/>
  <c r="D6" i="15"/>
  <c r="AG6" i="15" s="1"/>
  <c r="AC5" i="15"/>
  <c r="Y5" i="15"/>
  <c r="U5" i="15"/>
  <c r="I5" i="15"/>
  <c r="D5" i="15"/>
  <c r="AG5" i="15" s="1"/>
  <c r="D12" i="14"/>
  <c r="AA8" i="14" s="1"/>
  <c r="D11" i="14"/>
  <c r="K5" i="14" s="1"/>
  <c r="U8" i="14"/>
  <c r="Q8" i="14"/>
  <c r="M8" i="14"/>
  <c r="I8" i="14"/>
  <c r="U7" i="14"/>
  <c r="Q7" i="14"/>
  <c r="M7" i="14"/>
  <c r="I7" i="14"/>
  <c r="U6" i="14"/>
  <c r="Q6" i="14"/>
  <c r="M6" i="14"/>
  <c r="I6" i="14"/>
  <c r="D6" i="14"/>
  <c r="AC6" i="14" s="1"/>
  <c r="U5" i="14"/>
  <c r="Q5" i="14"/>
  <c r="M5" i="14"/>
  <c r="I5" i="14"/>
  <c r="D5" i="14"/>
  <c r="AC5" i="14" s="1"/>
  <c r="D12" i="13"/>
  <c r="AE8" i="13" s="1"/>
  <c r="D11" i="13"/>
  <c r="K8" i="13" s="1"/>
  <c r="U8" i="13"/>
  <c r="Q8" i="13"/>
  <c r="M8" i="13"/>
  <c r="I8" i="13"/>
  <c r="G8" i="13"/>
  <c r="U7" i="13"/>
  <c r="Q7" i="13"/>
  <c r="M7" i="13"/>
  <c r="I7" i="13"/>
  <c r="U6" i="13"/>
  <c r="Q6" i="13"/>
  <c r="M6" i="13"/>
  <c r="I6" i="13"/>
  <c r="G6" i="13"/>
  <c r="F6" i="13"/>
  <c r="E6" i="13"/>
  <c r="Y6" i="13" s="1"/>
  <c r="D6" i="13"/>
  <c r="AC6" i="13" s="1"/>
  <c r="U5" i="13"/>
  <c r="Q5" i="13"/>
  <c r="M5" i="13"/>
  <c r="I5" i="13"/>
  <c r="G5" i="13"/>
  <c r="F5" i="13"/>
  <c r="E5" i="13"/>
  <c r="Y5" i="13" s="1"/>
  <c r="D5" i="13"/>
  <c r="AC5" i="13" s="1"/>
  <c r="BP30" i="8"/>
  <c r="BF30" i="8"/>
  <c r="BZ29" i="8"/>
  <c r="BP29" i="8"/>
  <c r="BF29" i="8"/>
  <c r="R29" i="8"/>
  <c r="BZ28" i="8"/>
  <c r="BP28" i="8"/>
  <c r="BF28" i="8"/>
  <c r="R28" i="8"/>
  <c r="BZ27" i="8"/>
  <c r="BP27" i="8"/>
  <c r="BF27" i="8"/>
  <c r="R27" i="8"/>
  <c r="BZ26" i="8"/>
  <c r="BP26" i="8"/>
  <c r="BF26" i="8"/>
  <c r="R26" i="8"/>
  <c r="BZ25" i="8"/>
  <c r="BP25" i="8"/>
  <c r="R25" i="8"/>
  <c r="BZ24" i="8"/>
  <c r="BP24" i="8"/>
  <c r="AB24" i="8"/>
  <c r="R24" i="8"/>
  <c r="BZ23" i="8"/>
  <c r="BP23" i="8"/>
  <c r="BF23" i="8"/>
  <c r="AL23" i="8"/>
  <c r="AB23" i="8"/>
  <c r="R23" i="8"/>
  <c r="BZ22" i="8"/>
  <c r="BP22" i="8"/>
  <c r="BF22" i="8"/>
  <c r="AB22" i="8"/>
  <c r="R22" i="8"/>
  <c r="BZ21" i="8"/>
  <c r="BF21" i="8"/>
  <c r="AB21" i="8"/>
  <c r="R21" i="8"/>
  <c r="BZ20" i="8"/>
  <c r="BF20" i="8"/>
  <c r="AV20" i="8"/>
  <c r="AB20" i="8"/>
  <c r="R20" i="8"/>
  <c r="BZ19" i="8"/>
  <c r="BP19" i="8"/>
  <c r="BF19" i="8"/>
  <c r="AV19" i="8"/>
  <c r="AL19" i="8"/>
  <c r="AB19" i="8"/>
  <c r="R19" i="8"/>
  <c r="BZ18" i="8"/>
  <c r="BP18" i="8"/>
  <c r="BF18" i="8"/>
  <c r="AV18" i="8"/>
  <c r="AL18" i="8"/>
  <c r="AB18" i="8"/>
  <c r="R18" i="8"/>
  <c r="BZ17" i="8"/>
  <c r="BP17" i="8"/>
  <c r="BF17" i="8"/>
  <c r="AV17" i="8"/>
  <c r="AL17" i="8"/>
  <c r="AB17" i="8"/>
  <c r="R17" i="8"/>
  <c r="BZ16" i="8"/>
  <c r="BP16" i="8"/>
  <c r="BF16" i="8"/>
  <c r="AV16" i="8"/>
  <c r="AL16" i="8"/>
  <c r="AB16" i="8"/>
  <c r="R16" i="8"/>
  <c r="BZ15" i="8"/>
  <c r="BP15" i="8"/>
  <c r="BF15" i="8"/>
  <c r="AV15" i="8"/>
  <c r="AL15" i="8"/>
  <c r="AB15" i="8"/>
  <c r="R15" i="8"/>
  <c r="BZ14" i="8"/>
  <c r="BP14" i="8"/>
  <c r="BF14" i="8"/>
  <c r="AV14" i="8"/>
  <c r="AL14" i="8"/>
  <c r="AB14" i="8"/>
  <c r="R14" i="8"/>
  <c r="BZ13" i="8"/>
  <c r="BP13" i="8"/>
  <c r="BF13" i="8"/>
  <c r="AV13" i="8"/>
  <c r="AL13" i="8"/>
  <c r="AB13" i="8"/>
  <c r="R13" i="8"/>
  <c r="BZ12" i="8"/>
  <c r="BP12" i="8"/>
  <c r="BF12" i="8"/>
  <c r="AV12" i="8"/>
  <c r="AL12" i="8"/>
  <c r="AB12" i="8"/>
  <c r="R12" i="8"/>
  <c r="BZ11" i="8"/>
  <c r="BP11" i="8"/>
  <c r="BF11" i="8"/>
  <c r="AB11" i="8"/>
  <c r="R11" i="8"/>
  <c r="BP10" i="8"/>
  <c r="BF10" i="8"/>
  <c r="AB10" i="8"/>
  <c r="R10" i="8"/>
  <c r="BZ9" i="8"/>
  <c r="BP9" i="8"/>
  <c r="BF9" i="8"/>
  <c r="AV9" i="8"/>
  <c r="AL9" i="8"/>
  <c r="AB9" i="8"/>
  <c r="R9" i="8"/>
  <c r="BZ8" i="8"/>
  <c r="BP8" i="8"/>
  <c r="BF8" i="8"/>
  <c r="AV8" i="8"/>
  <c r="AL8" i="8"/>
  <c r="AB8" i="8"/>
  <c r="R8" i="8"/>
  <c r="BZ7" i="8"/>
  <c r="BP7" i="8"/>
  <c r="BF7" i="8"/>
  <c r="AV7" i="8"/>
  <c r="AL7" i="8"/>
  <c r="AB7" i="8"/>
  <c r="R7" i="8"/>
  <c r="BZ6" i="8"/>
  <c r="BP6" i="8"/>
  <c r="BF6" i="8"/>
  <c r="AV6" i="8"/>
  <c r="AL6" i="8"/>
  <c r="AB6" i="8"/>
  <c r="R6" i="8"/>
  <c r="BZ5" i="8"/>
  <c r="BP5" i="8"/>
  <c r="BF5" i="8"/>
  <c r="AV5" i="8"/>
  <c r="AL5" i="8"/>
  <c r="AB5" i="8"/>
  <c r="R5" i="8"/>
  <c r="BZ4" i="8"/>
  <c r="BP4" i="8"/>
  <c r="BF4" i="8"/>
  <c r="AV4" i="8"/>
  <c r="AL4" i="8"/>
  <c r="AB4" i="8"/>
  <c r="R4" i="8"/>
  <c r="BZ3" i="8"/>
  <c r="BP3" i="8"/>
  <c r="BF3" i="8"/>
  <c r="AV3" i="8"/>
  <c r="AL3" i="8"/>
  <c r="AB3" i="8"/>
  <c r="R3" i="8"/>
  <c r="L7" i="3"/>
  <c r="L6" i="3"/>
  <c r="D44" i="3" s="1"/>
  <c r="AB45" i="3" s="1"/>
  <c r="U12" i="2"/>
  <c r="R7" i="3" s="1"/>
  <c r="F12" i="2"/>
  <c r="D7" i="3" s="1"/>
  <c r="I7" i="16" l="1"/>
  <c r="I5" i="16"/>
  <c r="I8" i="16"/>
  <c r="W6" i="13"/>
  <c r="AB47" i="3"/>
  <c r="AB46" i="3" s="1"/>
  <c r="AB48" i="3"/>
  <c r="P47" i="3"/>
  <c r="P45" i="3"/>
  <c r="P48" i="3"/>
  <c r="M7" i="17"/>
  <c r="M7" i="16"/>
  <c r="M5" i="16"/>
  <c r="Q5" i="16"/>
  <c r="AO12" i="16"/>
  <c r="W6" i="15"/>
  <c r="U13" i="15" s="1"/>
  <c r="AA6" i="15"/>
  <c r="Y13" i="15" s="1"/>
  <c r="W5" i="15"/>
  <c r="U12" i="15" s="1"/>
  <c r="W8" i="15"/>
  <c r="U15" i="15" s="1"/>
  <c r="W7" i="15"/>
  <c r="U14" i="15" s="1"/>
  <c r="AA5" i="15"/>
  <c r="Y12" i="15" s="1"/>
  <c r="AA8" i="15"/>
  <c r="Y15" i="15" s="1"/>
  <c r="AA7" i="15"/>
  <c r="Y14" i="15" s="1"/>
  <c r="Y15" i="14"/>
  <c r="L8" i="3"/>
  <c r="I8" i="17"/>
  <c r="W5" i="13"/>
  <c r="U12" i="13" s="1"/>
  <c r="I7" i="17"/>
  <c r="AA5" i="13"/>
  <c r="Y12" i="13" s="1"/>
  <c r="I6" i="17"/>
  <c r="AA6" i="13"/>
  <c r="Y13" i="13" s="1"/>
  <c r="O8" i="13"/>
  <c r="M15" i="13" s="1"/>
  <c r="AA7" i="13"/>
  <c r="Y14" i="13" s="1"/>
  <c r="O5" i="14"/>
  <c r="M12" i="14" s="1"/>
  <c r="S5" i="14"/>
  <c r="Q12" i="14" s="1"/>
  <c r="O7" i="14"/>
  <c r="M14" i="14" s="1"/>
  <c r="AE5" i="14"/>
  <c r="AC12" i="14" s="1"/>
  <c r="K6" i="14"/>
  <c r="I13" i="14" s="1"/>
  <c r="AE7" i="14"/>
  <c r="AC14" i="14" s="1"/>
  <c r="W8" i="14"/>
  <c r="U15" i="14" s="1"/>
  <c r="K7" i="14"/>
  <c r="I14" i="14" s="1"/>
  <c r="K8" i="14"/>
  <c r="I15" i="14" s="1"/>
  <c r="S7" i="14"/>
  <c r="Q14" i="14" s="1"/>
  <c r="K7" i="13"/>
  <c r="I14" i="13" s="1"/>
  <c r="K6" i="13"/>
  <c r="I13" i="13" s="1"/>
  <c r="AE7" i="13"/>
  <c r="AC14" i="13" s="1"/>
  <c r="S8" i="13"/>
  <c r="Q15" i="13" s="1"/>
  <c r="K5" i="13"/>
  <c r="I12" i="13" s="1"/>
  <c r="AE6" i="13"/>
  <c r="AC13" i="13" s="1"/>
  <c r="O7" i="13"/>
  <c r="M14" i="13" s="1"/>
  <c r="I6" i="16"/>
  <c r="AE5" i="13"/>
  <c r="AC12" i="13" s="1"/>
  <c r="O6" i="13"/>
  <c r="M13" i="13" s="1"/>
  <c r="W8" i="13"/>
  <c r="U15" i="13" s="1"/>
  <c r="AA5" i="14"/>
  <c r="Y12" i="14" s="1"/>
  <c r="O5" i="13"/>
  <c r="M12" i="13" s="1"/>
  <c r="S7" i="13"/>
  <c r="Q14" i="13" s="1"/>
  <c r="AK12" i="16"/>
  <c r="S6" i="13"/>
  <c r="Q13" i="13" s="1"/>
  <c r="I15" i="13"/>
  <c r="AC15" i="13"/>
  <c r="S5" i="13"/>
  <c r="Q12" i="13" s="1"/>
  <c r="U13" i="13"/>
  <c r="W7" i="13"/>
  <c r="U14" i="13" s="1"/>
  <c r="K8" i="15"/>
  <c r="M8" i="15" s="1"/>
  <c r="M15" i="15" s="1"/>
  <c r="K5" i="15"/>
  <c r="I12" i="15" s="1"/>
  <c r="K6" i="15"/>
  <c r="M6" i="15" s="1"/>
  <c r="K7" i="15"/>
  <c r="Q7" i="15" s="1"/>
  <c r="L9" i="3"/>
  <c r="AE6" i="14"/>
  <c r="AC13" i="14" s="1"/>
  <c r="AA6" i="14"/>
  <c r="Y13" i="14" s="1"/>
  <c r="AE8" i="14"/>
  <c r="AC15" i="14" s="1"/>
  <c r="O8" i="14"/>
  <c r="M15" i="14" s="1"/>
  <c r="AA7" i="14"/>
  <c r="Y14" i="14" s="1"/>
  <c r="W5" i="14"/>
  <c r="U12" i="14" s="1"/>
  <c r="W6" i="14"/>
  <c r="U13" i="14" s="1"/>
  <c r="S6" i="14"/>
  <c r="Q13" i="14" s="1"/>
  <c r="W7" i="14"/>
  <c r="U14" i="14" s="1"/>
  <c r="O6" i="14"/>
  <c r="M13" i="14" s="1"/>
  <c r="S8" i="14"/>
  <c r="Q15" i="14" s="1"/>
  <c r="I12" i="14"/>
  <c r="AI6" i="15"/>
  <c r="AG13" i="15" s="1"/>
  <c r="Q6" i="15"/>
  <c r="Q13" i="15" s="1"/>
  <c r="O7" i="17"/>
  <c r="S5" i="17"/>
  <c r="Q12" i="17" s="1"/>
  <c r="AA8" i="13"/>
  <c r="Y15" i="13" s="1"/>
  <c r="AE5" i="15"/>
  <c r="AC12" i="15" s="1"/>
  <c r="AI5" i="15"/>
  <c r="AG12" i="15" s="1"/>
  <c r="AE8" i="15"/>
  <c r="AC15" i="15" s="1"/>
  <c r="D12" i="17"/>
  <c r="O8" i="17" s="1"/>
  <c r="M15" i="17" s="1"/>
  <c r="M5" i="17"/>
  <c r="M6" i="17"/>
  <c r="M6" i="16"/>
  <c r="Q6" i="16"/>
  <c r="O5" i="17" l="1"/>
  <c r="W6" i="17" s="1"/>
  <c r="U13" i="17" s="1"/>
  <c r="S6" i="17"/>
  <c r="Q13" i="17" s="1"/>
  <c r="S8" i="17"/>
  <c r="Q15" i="17" s="1"/>
  <c r="O6" i="17"/>
  <c r="M13" i="17" s="1"/>
  <c r="M14" i="17"/>
  <c r="S7" i="17"/>
  <c r="Q14" i="17" s="1"/>
  <c r="W8" i="17"/>
  <c r="U15" i="17" s="1"/>
  <c r="W5" i="17"/>
  <c r="U12" i="17" s="1"/>
  <c r="W7" i="17"/>
  <c r="U14" i="17" s="1"/>
  <c r="Q8" i="15"/>
  <c r="I15" i="15"/>
  <c r="Q5" i="15"/>
  <c r="Q12" i="15" s="1"/>
  <c r="P46" i="3"/>
  <c r="AB42" i="3"/>
  <c r="AB41" i="3"/>
  <c r="AB39" i="3"/>
  <c r="P42" i="3"/>
  <c r="P41" i="3"/>
  <c r="P16" i="3" s="1"/>
  <c r="P39" i="3"/>
  <c r="M7" i="15"/>
  <c r="M14" i="15" s="1"/>
  <c r="M5" i="15"/>
  <c r="M12" i="15" s="1"/>
  <c r="D12" i="16"/>
  <c r="W5" i="16" s="1"/>
  <c r="U12" i="16" s="1"/>
  <c r="G13" i="13"/>
  <c r="G15" i="13"/>
  <c r="G14" i="14"/>
  <c r="G14" i="13"/>
  <c r="G12" i="13"/>
  <c r="AI7" i="15"/>
  <c r="AG14" i="15" s="1"/>
  <c r="I13" i="15"/>
  <c r="Q14" i="15"/>
  <c r="AE7" i="15"/>
  <c r="AC14" i="15" s="1"/>
  <c r="M13" i="15"/>
  <c r="Q15" i="15"/>
  <c r="I14" i="15"/>
  <c r="AI8" i="15"/>
  <c r="AG15" i="15" s="1"/>
  <c r="AE6" i="15"/>
  <c r="AC13" i="15" s="1"/>
  <c r="G12" i="14"/>
  <c r="AB16" i="3"/>
  <c r="G13" i="14"/>
  <c r="AB17" i="3"/>
  <c r="AS5" i="16"/>
  <c r="AS12" i="16" s="1"/>
  <c r="G15" i="14"/>
  <c r="I15" i="17"/>
  <c r="I14" i="17"/>
  <c r="I13" i="17"/>
  <c r="I12" i="17"/>
  <c r="AA6" i="17"/>
  <c r="Y13" i="17" s="1"/>
  <c r="AE7" i="17"/>
  <c r="AC14" i="17" s="1"/>
  <c r="AA7" i="17"/>
  <c r="Y14" i="17" s="1"/>
  <c r="AE5" i="17"/>
  <c r="AC12" i="17" s="1"/>
  <c r="AE8" i="17"/>
  <c r="AC15" i="17" s="1"/>
  <c r="AA5" i="17"/>
  <c r="Y12" i="17" s="1"/>
  <c r="AE6" i="17"/>
  <c r="AC13" i="17" s="1"/>
  <c r="AA8" i="17"/>
  <c r="Y15" i="17" s="1"/>
  <c r="M12" i="17"/>
  <c r="G14" i="17" l="1"/>
  <c r="G15" i="17"/>
  <c r="AI7" i="16"/>
  <c r="AG14" i="16" s="1"/>
  <c r="O5" i="16"/>
  <c r="O8" i="16"/>
  <c r="S8" i="16" s="1"/>
  <c r="Q15" i="16" s="1"/>
  <c r="AS8" i="16" s="1"/>
  <c r="AS15" i="16" s="1"/>
  <c r="P17" i="3"/>
  <c r="AB40" i="3"/>
  <c r="AA5" i="16"/>
  <c r="Y12" i="16" s="1"/>
  <c r="O7" i="16"/>
  <c r="S7" i="16" s="1"/>
  <c r="Q14" i="16" s="1"/>
  <c r="AS7" i="16" s="1"/>
  <c r="AS14" i="16" s="1"/>
  <c r="O6" i="16"/>
  <c r="W7" i="16"/>
  <c r="U14" i="16" s="1"/>
  <c r="W6" i="16"/>
  <c r="U13" i="16" s="1"/>
  <c r="W8" i="16"/>
  <c r="U15" i="16" s="1"/>
  <c r="AA7" i="16"/>
  <c r="Y14" i="16" s="1"/>
  <c r="AA6" i="16"/>
  <c r="Y13" i="16" s="1"/>
  <c r="G12" i="15"/>
  <c r="P40" i="3"/>
  <c r="I14" i="16"/>
  <c r="AE8" i="16"/>
  <c r="AC15" i="16" s="1"/>
  <c r="AB15" i="3" s="1"/>
  <c r="I12" i="16"/>
  <c r="AE6" i="16"/>
  <c r="AC13" i="16" s="1"/>
  <c r="I13" i="16"/>
  <c r="I15" i="16"/>
  <c r="AE5" i="16"/>
  <c r="AC12" i="16" s="1"/>
  <c r="AI6" i="16"/>
  <c r="AG13" i="16" s="1"/>
  <c r="AI5" i="16"/>
  <c r="AG12" i="16" s="1"/>
  <c r="AI8" i="16"/>
  <c r="AG15" i="16" s="1"/>
  <c r="AE7" i="16"/>
  <c r="AC14" i="16" s="1"/>
  <c r="P15" i="3" s="1"/>
  <c r="G15" i="15"/>
  <c r="G13" i="15"/>
  <c r="G14" i="15"/>
  <c r="G12" i="17"/>
  <c r="G13" i="17"/>
  <c r="M15" i="16" l="1"/>
  <c r="M14" i="16"/>
  <c r="P14" i="3" s="1"/>
  <c r="S5" i="16"/>
  <c r="Q12" i="16" s="1"/>
  <c r="M12" i="16"/>
  <c r="S6" i="16"/>
  <c r="Q13" i="16" s="1"/>
  <c r="AS6" i="16" s="1"/>
  <c r="AS13" i="16" s="1"/>
  <c r="M13" i="16"/>
  <c r="G13" i="16" s="1"/>
  <c r="AA8" i="16"/>
  <c r="Y15" i="16" s="1"/>
  <c r="G15" i="16" s="1"/>
  <c r="AB13" i="3"/>
  <c r="P13" i="3"/>
  <c r="P18" i="3" l="1"/>
  <c r="G14" i="16"/>
  <c r="AB14" i="3"/>
  <c r="AB18" i="3" s="1"/>
  <c r="V33" i="3" s="1"/>
  <c r="V34" i="3" s="1"/>
  <c r="G12" i="16"/>
</calcChain>
</file>

<file path=xl/sharedStrings.xml><?xml version="1.0" encoding="utf-8"?>
<sst xmlns="http://schemas.openxmlformats.org/spreadsheetml/2006/main" count="2459" uniqueCount="393">
  <si>
    <t>以下</t>
    <rPh sb="0" eb="2">
      <t>イカ</t>
    </rPh>
    <phoneticPr fontId="7"/>
  </si>
  <si>
    <t>　部分に試算するための各諸元をご入力ください。</t>
    <rPh sb="1" eb="3">
      <t>ブブン</t>
    </rPh>
    <rPh sb="4" eb="6">
      <t>シサン</t>
    </rPh>
    <rPh sb="11" eb="12">
      <t>カク</t>
    </rPh>
    <rPh sb="12" eb="14">
      <t>ショゲン</t>
    </rPh>
    <rPh sb="16" eb="18">
      <t>ニュウリョク</t>
    </rPh>
    <phoneticPr fontId="7"/>
  </si>
  <si>
    <t>契約諸元（黄色セルに入力）</t>
    <rPh sb="0" eb="2">
      <t>ケイヤク</t>
    </rPh>
    <rPh sb="2" eb="4">
      <t>ショゲン</t>
    </rPh>
    <rPh sb="5" eb="7">
      <t>キイロ</t>
    </rPh>
    <rPh sb="10" eb="12">
      <t>ニュウリョク</t>
    </rPh>
    <phoneticPr fontId="7"/>
  </si>
  <si>
    <t>①</t>
    <phoneticPr fontId="7"/>
  </si>
  <si>
    <t>契約種別</t>
    <rPh sb="0" eb="2">
      <t>ケイヤク</t>
    </rPh>
    <rPh sb="2" eb="4">
      <t>シュベツ</t>
    </rPh>
    <phoneticPr fontId="4"/>
  </si>
  <si>
    <t>契約種別</t>
    <rPh sb="0" eb="2">
      <t>ケイヤク</t>
    </rPh>
    <rPh sb="2" eb="4">
      <t>シュベツ</t>
    </rPh>
    <phoneticPr fontId="7"/>
  </si>
  <si>
    <t>プルダウンより選択</t>
    <rPh sb="7" eb="9">
      <t>センタク</t>
    </rPh>
    <phoneticPr fontId="7"/>
  </si>
  <si>
    <t>②</t>
    <phoneticPr fontId="7"/>
  </si>
  <si>
    <t>③</t>
    <phoneticPr fontId="4"/>
  </si>
  <si>
    <t>ご使用量（従量電灯B・C）</t>
    <rPh sb="1" eb="3">
      <t>シヨウ</t>
    </rPh>
    <rPh sb="3" eb="4">
      <t>リョウ</t>
    </rPh>
    <rPh sb="5" eb="7">
      <t>ジュウリョウ</t>
    </rPh>
    <rPh sb="7" eb="9">
      <t>デントウ</t>
    </rPh>
    <phoneticPr fontId="4"/>
  </si>
  <si>
    <t>kWh</t>
    <phoneticPr fontId="4"/>
  </si>
  <si>
    <t>③使用電力量</t>
    <rPh sb="1" eb="3">
      <t>シヨウ</t>
    </rPh>
    <rPh sb="3" eb="5">
      <t>デンリョク</t>
    </rPh>
    <rPh sb="5" eb="6">
      <t>リョウ</t>
    </rPh>
    <phoneticPr fontId="4"/>
  </si>
  <si>
    <t>電化上手</t>
    <rPh sb="0" eb="2">
      <t>デンカ</t>
    </rPh>
    <rPh sb="2" eb="4">
      <t>ジョウズ</t>
    </rPh>
    <phoneticPr fontId="4"/>
  </si>
  <si>
    <t>昼間ご使用量（ピーク時間）</t>
    <rPh sb="0" eb="2">
      <t>ヒルマ</t>
    </rPh>
    <rPh sb="3" eb="6">
      <t>シヨウリョウ</t>
    </rPh>
    <rPh sb="10" eb="12">
      <t>ジカン</t>
    </rPh>
    <phoneticPr fontId="4"/>
  </si>
  <si>
    <t>朝晩ご使用量（オフピーク時間）</t>
    <rPh sb="0" eb="2">
      <t>アサバン</t>
    </rPh>
    <rPh sb="3" eb="6">
      <t>シヨウリョウ</t>
    </rPh>
    <rPh sb="12" eb="14">
      <t>ジカン</t>
    </rPh>
    <phoneticPr fontId="4"/>
  </si>
  <si>
    <t>夜間ご使用量（夜間時間）</t>
    <rPh sb="0" eb="2">
      <t>ヤカン</t>
    </rPh>
    <rPh sb="3" eb="6">
      <t>シヨウリョウ</t>
    </rPh>
    <rPh sb="7" eb="9">
      <t>ヤカン</t>
    </rPh>
    <rPh sb="9" eb="11">
      <t>ジカン</t>
    </rPh>
    <phoneticPr fontId="4"/>
  </si>
  <si>
    <t>ピークシフト</t>
    <phoneticPr fontId="4"/>
  </si>
  <si>
    <t>ピークご使用量（ピーク時間）</t>
    <rPh sb="4" eb="7">
      <t>シヨウリョウ</t>
    </rPh>
    <rPh sb="11" eb="13">
      <t>ジカン</t>
    </rPh>
    <phoneticPr fontId="4"/>
  </si>
  <si>
    <t>昼間ご使用量（昼間時間）</t>
    <rPh sb="0" eb="2">
      <t>チュウカン</t>
    </rPh>
    <rPh sb="3" eb="6">
      <t>シヨウリョウ</t>
    </rPh>
    <rPh sb="7" eb="9">
      <t>チュウカン</t>
    </rPh>
    <rPh sb="9" eb="11">
      <t>ジカン</t>
    </rPh>
    <phoneticPr fontId="4"/>
  </si>
  <si>
    <t>低圧電力</t>
    <rPh sb="0" eb="2">
      <t>テイアツ</t>
    </rPh>
    <rPh sb="2" eb="4">
      <t>デンリョク</t>
    </rPh>
    <phoneticPr fontId="4"/>
  </si>
  <si>
    <t>ご使用量</t>
    <rPh sb="1" eb="3">
      <t>シヨウ</t>
    </rPh>
    <rPh sb="3" eb="4">
      <t>リョウ</t>
    </rPh>
    <phoneticPr fontId="4"/>
  </si>
  <si>
    <t>④</t>
    <phoneticPr fontId="4"/>
  </si>
  <si>
    <t>力率</t>
    <rPh sb="0" eb="2">
      <t>リキリツ</t>
    </rPh>
    <phoneticPr fontId="4"/>
  </si>
  <si>
    <t>％</t>
    <phoneticPr fontId="4"/>
  </si>
  <si>
    <t>⑤</t>
    <phoneticPr fontId="4"/>
  </si>
  <si>
    <t>【試算条件】</t>
    <rPh sb="1" eb="3">
      <t>シサン</t>
    </rPh>
    <rPh sb="3" eb="5">
      <t>ジョウケン</t>
    </rPh>
    <phoneticPr fontId="4"/>
  </si>
  <si>
    <t>使用電力量</t>
    <rPh sb="0" eb="2">
      <t>シヨウ</t>
    </rPh>
    <rPh sb="2" eb="4">
      <t>デンリョク</t>
    </rPh>
    <rPh sb="4" eb="5">
      <t>リョウ</t>
    </rPh>
    <phoneticPr fontId="4"/>
  </si>
  <si>
    <t>【試算結果】</t>
    <rPh sb="1" eb="3">
      <t>シサン</t>
    </rPh>
    <rPh sb="3" eb="5">
      <t>ケッカ</t>
    </rPh>
    <phoneticPr fontId="4"/>
  </si>
  <si>
    <t>基本料金</t>
    <rPh sb="0" eb="2">
      <t>キホン</t>
    </rPh>
    <rPh sb="2" eb="4">
      <t>リョウキン</t>
    </rPh>
    <phoneticPr fontId="4"/>
  </si>
  <si>
    <t>円</t>
    <rPh sb="0" eb="1">
      <t>エン</t>
    </rPh>
    <phoneticPr fontId="4"/>
  </si>
  <si>
    <t>電力量料金</t>
    <rPh sb="0" eb="2">
      <t>デンリョク</t>
    </rPh>
    <rPh sb="2" eb="3">
      <t>リョウ</t>
    </rPh>
    <rPh sb="3" eb="5">
      <t>リョウキン</t>
    </rPh>
    <phoneticPr fontId="4"/>
  </si>
  <si>
    <t>再生可能エネルギー発電促進賦課金</t>
    <rPh sb="0" eb="2">
      <t>サイセイ</t>
    </rPh>
    <rPh sb="2" eb="4">
      <t>カノウ</t>
    </rPh>
    <rPh sb="9" eb="11">
      <t>ハツデン</t>
    </rPh>
    <rPh sb="11" eb="13">
      <t>ソクシン</t>
    </rPh>
    <rPh sb="13" eb="16">
      <t>フカキン</t>
    </rPh>
    <phoneticPr fontId="4"/>
  </si>
  <si>
    <t>【料金見直し影響】</t>
    <rPh sb="1" eb="3">
      <t>リョウキン</t>
    </rPh>
    <rPh sb="3" eb="5">
      <t>ミナオ</t>
    </rPh>
    <rPh sb="6" eb="8">
      <t>エイキョウ</t>
    </rPh>
    <phoneticPr fontId="4"/>
  </si>
  <si>
    <t>影響額（ 見直し後 － 見直し前 ）</t>
    <rPh sb="0" eb="2">
      <t>エイキョウ</t>
    </rPh>
    <rPh sb="2" eb="3">
      <t>ガク</t>
    </rPh>
    <rPh sb="5" eb="7">
      <t>ミナオ</t>
    </rPh>
    <rPh sb="8" eb="9">
      <t>ゴ</t>
    </rPh>
    <rPh sb="12" eb="14">
      <t>ミナオ</t>
    </rPh>
    <rPh sb="15" eb="16">
      <t>マエ</t>
    </rPh>
    <phoneticPr fontId="4"/>
  </si>
  <si>
    <t>影響率</t>
    <rPh sb="0" eb="2">
      <t>エイキョウ</t>
    </rPh>
    <rPh sb="2" eb="3">
      <t>リツ</t>
    </rPh>
    <phoneticPr fontId="4"/>
  </si>
  <si>
    <t>特定小売供給約款参照ﾒﾆｭｰ　※ａ</t>
    <rPh sb="0" eb="2">
      <t>トクテイ</t>
    </rPh>
    <rPh sb="2" eb="4">
      <t>コウリ</t>
    </rPh>
    <rPh sb="4" eb="6">
      <t>キョウキュウ</t>
    </rPh>
    <rPh sb="6" eb="8">
      <t>ヤッカン</t>
    </rPh>
    <rPh sb="8" eb="10">
      <t>サンショウ</t>
    </rPh>
    <phoneticPr fontId="4"/>
  </si>
  <si>
    <t>旧選択約款参照ﾒﾆｭｰ　※ｂ</t>
    <rPh sb="0" eb="1">
      <t>キュウ</t>
    </rPh>
    <rPh sb="1" eb="3">
      <t>センタク</t>
    </rPh>
    <rPh sb="3" eb="5">
      <t>ヤッカン</t>
    </rPh>
    <rPh sb="5" eb="7">
      <t>サンショウ</t>
    </rPh>
    <phoneticPr fontId="4"/>
  </si>
  <si>
    <t>燃料費調整単価</t>
    <rPh sb="0" eb="3">
      <t>ネンリョウヒ</t>
    </rPh>
    <rPh sb="3" eb="5">
      <t>チョウセイ</t>
    </rPh>
    <rPh sb="5" eb="7">
      <t>タンカ</t>
    </rPh>
    <phoneticPr fontId="4"/>
  </si>
  <si>
    <t>円/kWh</t>
    <rPh sb="0" eb="1">
      <t>エン</t>
    </rPh>
    <phoneticPr fontId="4"/>
  </si>
  <si>
    <t>燃料費調整単価（電気価格激変緩和前）</t>
    <rPh sb="0" eb="3">
      <t>ネンリョウヒ</t>
    </rPh>
    <rPh sb="3" eb="5">
      <t>チョウセイ</t>
    </rPh>
    <rPh sb="5" eb="7">
      <t>タンカ</t>
    </rPh>
    <rPh sb="8" eb="10">
      <t>デンキ</t>
    </rPh>
    <rPh sb="10" eb="12">
      <t>カカク</t>
    </rPh>
    <rPh sb="12" eb="14">
      <t>ゲキヘン</t>
    </rPh>
    <rPh sb="14" eb="16">
      <t>カンワ</t>
    </rPh>
    <rPh sb="16" eb="17">
      <t>マエ</t>
    </rPh>
    <phoneticPr fontId="4"/>
  </si>
  <si>
    <t>電気価格激変緩和対策額単価</t>
    <rPh sb="0" eb="2">
      <t>デンキ</t>
    </rPh>
    <rPh sb="2" eb="4">
      <t>カカク</t>
    </rPh>
    <rPh sb="4" eb="6">
      <t>ゲキヘン</t>
    </rPh>
    <rPh sb="6" eb="8">
      <t>カンワ</t>
    </rPh>
    <rPh sb="8" eb="10">
      <t>タイサク</t>
    </rPh>
    <rPh sb="10" eb="11">
      <t>ガク</t>
    </rPh>
    <rPh sb="11" eb="13">
      <t>タンカ</t>
    </rPh>
    <phoneticPr fontId="4"/>
  </si>
  <si>
    <t>※b　上記以外のメニュー</t>
    <rPh sb="3" eb="5">
      <t>ジョウキ</t>
    </rPh>
    <rPh sb="5" eb="7">
      <t>イガイ</t>
    </rPh>
    <phoneticPr fontId="4"/>
  </si>
  <si>
    <t>【留意事項】</t>
    <rPh sb="1" eb="3">
      <t>リュウイ</t>
    </rPh>
    <rPh sb="3" eb="5">
      <t>ジコウ</t>
    </rPh>
    <phoneticPr fontId="7"/>
  </si>
  <si>
    <t>・</t>
    <phoneticPr fontId="7"/>
  </si>
  <si>
    <t>よって値は変わります。</t>
    <phoneticPr fontId="4"/>
  </si>
  <si>
    <t>消費税等相当額が含まれております。</t>
    <phoneticPr fontId="7"/>
  </si>
  <si>
    <t>契約一覧</t>
    <rPh sb="0" eb="2">
      <t>ケイヤク</t>
    </rPh>
    <rPh sb="2" eb="4">
      <t>イチラン</t>
    </rPh>
    <phoneticPr fontId="4"/>
  </si>
  <si>
    <t>公衆街路灯B</t>
    <rPh sb="0" eb="2">
      <t>コウシュウ</t>
    </rPh>
    <rPh sb="2" eb="5">
      <t>ガイロトウ</t>
    </rPh>
    <phoneticPr fontId="4"/>
  </si>
  <si>
    <t>従量電灯Ｂ</t>
    <rPh sb="0" eb="2">
      <t>ジュウリョウ</t>
    </rPh>
    <rPh sb="2" eb="4">
      <t>デントウ</t>
    </rPh>
    <phoneticPr fontId="4"/>
  </si>
  <si>
    <t>従量電灯Ｃ</t>
    <rPh sb="0" eb="2">
      <t>ジュウリョウ</t>
    </rPh>
    <rPh sb="2" eb="4">
      <t>デントウ</t>
    </rPh>
    <phoneticPr fontId="4"/>
  </si>
  <si>
    <t>口座割引</t>
    <rPh sb="0" eb="2">
      <t>コウザ</t>
    </rPh>
    <rPh sb="2" eb="4">
      <t>ワリビキ</t>
    </rPh>
    <phoneticPr fontId="4"/>
  </si>
  <si>
    <t>従量電灯B</t>
    <rPh sb="0" eb="2">
      <t>ジュウリョウ</t>
    </rPh>
    <rPh sb="2" eb="4">
      <t>デントウ</t>
    </rPh>
    <phoneticPr fontId="4"/>
  </si>
  <si>
    <t>Ａ</t>
    <phoneticPr fontId="4"/>
  </si>
  <si>
    <t>従量電灯C</t>
    <rPh sb="0" eb="2">
      <t>ジュウリョウ</t>
    </rPh>
    <rPh sb="2" eb="4">
      <t>デントウ</t>
    </rPh>
    <phoneticPr fontId="4"/>
  </si>
  <si>
    <t>kVA</t>
    <phoneticPr fontId="4"/>
  </si>
  <si>
    <t>ｋW</t>
    <phoneticPr fontId="4"/>
  </si>
  <si>
    <t>電気料金メニュー</t>
    <rPh sb="0" eb="2">
      <t>デンキ</t>
    </rPh>
    <rPh sb="2" eb="4">
      <t>リョウキン</t>
    </rPh>
    <phoneticPr fontId="4"/>
  </si>
  <si>
    <t>単価(円)</t>
    <rPh sb="0" eb="2">
      <t>タンカ</t>
    </rPh>
    <rPh sb="3" eb="4">
      <t>エン</t>
    </rPh>
    <phoneticPr fontId="4"/>
  </si>
  <si>
    <t>電灯需要</t>
    <rPh sb="0" eb="2">
      <t>デントウ</t>
    </rPh>
    <rPh sb="2" eb="4">
      <t>ジュヨウ</t>
    </rPh>
    <phoneticPr fontId="4"/>
  </si>
  <si>
    <t>定額電灯</t>
    <rPh sb="0" eb="2">
      <t>テイガク</t>
    </rPh>
    <rPh sb="2" eb="4">
      <t>デントウ</t>
    </rPh>
    <phoneticPr fontId="4"/>
  </si>
  <si>
    <t>需要家料金</t>
    <rPh sb="0" eb="3">
      <t>ジュヨウカ</t>
    </rPh>
    <rPh sb="3" eb="5">
      <t>リョウキン</t>
    </rPh>
    <phoneticPr fontId="4"/>
  </si>
  <si>
    <t>1契約</t>
    <rPh sb="1" eb="3">
      <t>ケイヤク</t>
    </rPh>
    <phoneticPr fontId="4"/>
  </si>
  <si>
    <t>臨時電灯A</t>
    <rPh sb="0" eb="2">
      <t>リンジ</t>
    </rPh>
    <rPh sb="2" eb="4">
      <t>デントウ</t>
    </rPh>
    <phoneticPr fontId="4"/>
  </si>
  <si>
    <t>料金</t>
    <rPh sb="0" eb="2">
      <t>リョウキン</t>
    </rPh>
    <phoneticPr fontId="4"/>
  </si>
  <si>
    <t>50ボルトアンペアまでにつき</t>
    <phoneticPr fontId="4"/>
  </si>
  <si>
    <t>時間帯別電灯
［夜間８時間型］</t>
    <phoneticPr fontId="4"/>
  </si>
  <si>
    <t>１契約につき契約容量が６キロボルトアンペア以下</t>
    <rPh sb="1" eb="3">
      <t>ケイヤク</t>
    </rPh>
    <rPh sb="6" eb="8">
      <t>ケイヤク</t>
    </rPh>
    <rPh sb="8" eb="10">
      <t>ヨウリョウ</t>
    </rPh>
    <rPh sb="21" eb="23">
      <t>イカ</t>
    </rPh>
    <phoneticPr fontId="4"/>
  </si>
  <si>
    <t xml:space="preserve"> 季節別時間帯別
電灯
［電化上手］</t>
    <rPh sb="13" eb="15">
      <t>デンカ</t>
    </rPh>
    <rPh sb="15" eb="17">
      <t>ジョウズ</t>
    </rPh>
    <phoneticPr fontId="4"/>
  </si>
  <si>
    <t>時間帯別電灯
［夜得プラン］</t>
    <phoneticPr fontId="4"/>
  </si>
  <si>
    <t>曜 日 別 電 灯
［１型］</t>
    <rPh sb="12" eb="13">
      <t>ガタ</t>
    </rPh>
    <phoneticPr fontId="4"/>
  </si>
  <si>
    <t>契約電流１０アンペア</t>
    <rPh sb="0" eb="2">
      <t>ケイヤク</t>
    </rPh>
    <rPh sb="2" eb="4">
      <t>デンリュウ</t>
    </rPh>
    <phoneticPr fontId="4"/>
  </si>
  <si>
    <t>動力需要</t>
    <rPh sb="0" eb="2">
      <t>ドウリョク</t>
    </rPh>
    <rPh sb="2" eb="4">
      <t>ジュヨウ</t>
    </rPh>
    <phoneticPr fontId="4"/>
  </si>
  <si>
    <t>低圧後負荷契約</t>
    <rPh sb="0" eb="2">
      <t>テイアツ</t>
    </rPh>
    <rPh sb="2" eb="5">
      <t>コウフカ</t>
    </rPh>
    <rPh sb="5" eb="7">
      <t>ケイヤク</t>
    </rPh>
    <phoneticPr fontId="4"/>
  </si>
  <si>
    <t xml:space="preserve">契約電力 1 キロワットにつき </t>
    <phoneticPr fontId="4"/>
  </si>
  <si>
    <t>電灯料金</t>
    <rPh sb="0" eb="2">
      <t>デントウ</t>
    </rPh>
    <rPh sb="2" eb="4">
      <t>リョウキン</t>
    </rPh>
    <phoneticPr fontId="4"/>
  </si>
  <si>
    <t>10ワットまでの1灯につき　</t>
    <rPh sb="9" eb="10">
      <t>アカリ</t>
    </rPh>
    <phoneticPr fontId="4"/>
  </si>
  <si>
    <t>50ボルトアンペアをこえ100ボルトアンペアまでにつき</t>
    <phoneticPr fontId="4"/>
  </si>
  <si>
    <t>１契約につき契約容量が６キロボルトアンペアをこえ１０キロボルトアンペアまで</t>
    <rPh sb="1" eb="3">
      <t>ケイヤク</t>
    </rPh>
    <rPh sb="6" eb="8">
      <t>ケイヤク</t>
    </rPh>
    <rPh sb="8" eb="10">
      <t>ヨウリョウ</t>
    </rPh>
    <phoneticPr fontId="4"/>
  </si>
  <si>
    <t>契約電流１５アンペア</t>
    <rPh sb="0" eb="2">
      <t>ケイヤク</t>
    </rPh>
    <rPh sb="2" eb="4">
      <t>デンリュウ</t>
    </rPh>
    <phoneticPr fontId="4"/>
  </si>
  <si>
    <r>
      <t xml:space="preserve">夏季
</t>
    </r>
    <r>
      <rPr>
        <sz val="12"/>
        <color theme="1"/>
        <rFont val="游ゴシック"/>
        <family val="3"/>
        <charset val="128"/>
        <scheme val="minor"/>
      </rPr>
      <t>(毎年 7 月 1 日～ 9 月30日までの期間)</t>
    </r>
    <rPh sb="0" eb="2">
      <t>カキ</t>
    </rPh>
    <phoneticPr fontId="4"/>
  </si>
  <si>
    <t xml:space="preserve">1 キ ロ ワ ッ ト 時 に つ き </t>
    <phoneticPr fontId="4"/>
  </si>
  <si>
    <t>10ワットをこえ20ワットまでの１灯につき</t>
    <rPh sb="17" eb="18">
      <t>アカリ</t>
    </rPh>
    <phoneticPr fontId="4"/>
  </si>
  <si>
    <t>100ボルトアンペアをこえ500ボルトアンペアまでにつき</t>
    <phoneticPr fontId="4"/>
  </si>
  <si>
    <t>上記をこえる１キロボルトアンペアにつき</t>
    <rPh sb="0" eb="2">
      <t>ジョウキ</t>
    </rPh>
    <phoneticPr fontId="4"/>
  </si>
  <si>
    <t>契約電流２０アンペア</t>
    <rPh sb="0" eb="2">
      <t>ケイヤク</t>
    </rPh>
    <rPh sb="2" eb="4">
      <t>デンリュウ</t>
    </rPh>
    <phoneticPr fontId="4"/>
  </si>
  <si>
    <r>
      <t xml:space="preserve">その他季
</t>
    </r>
    <r>
      <rPr>
        <sz val="12"/>
        <color theme="1"/>
        <rFont val="游ゴシック"/>
        <family val="3"/>
        <charset val="128"/>
        <scheme val="minor"/>
      </rPr>
      <t>(毎年 10月 1 日～ 翌年6 月30日までの期間)</t>
    </r>
    <rPh sb="2" eb="3">
      <t>タ</t>
    </rPh>
    <rPh sb="3" eb="4">
      <t>キ</t>
    </rPh>
    <rPh sb="18" eb="20">
      <t>ヨクネン</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</si>
  <si>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16"/>
        <color theme="1"/>
        <rFont val="Meiryo UI"/>
        <family val="3"/>
        <charset val="128"/>
      </rPr>
      <t xml:space="preserve">（一部抜粋）
</t>
    </r>
    <r>
      <rPr>
        <sz val="26"/>
        <color theme="1"/>
        <rFont val="Meiryo UI"/>
        <family val="3"/>
        <charset val="128"/>
      </rPr>
      <t>現行単価（2023年３月３1日まで）</t>
    </r>
    <rPh sb="0" eb="2">
      <t>リトウ</t>
    </rPh>
    <rPh sb="2" eb="3">
      <t>トウ</t>
    </rPh>
    <rPh sb="3" eb="5">
      <t>キョウキュウ</t>
    </rPh>
    <rPh sb="5" eb="7">
      <t>ヤッカン</t>
    </rPh>
    <rPh sb="8" eb="10">
      <t>テイアツ</t>
    </rPh>
    <rPh sb="10" eb="11">
      <t>ヨウ</t>
    </rPh>
    <rPh sb="17" eb="19">
      <t>デンキ</t>
    </rPh>
    <rPh sb="19" eb="21">
      <t>リョウキン</t>
    </rPh>
    <rPh sb="25" eb="27">
      <t>タンカ</t>
    </rPh>
    <rPh sb="27" eb="28">
      <t>ヒョウ</t>
    </rPh>
    <rPh sb="30" eb="32">
      <t>イチブ</t>
    </rPh>
    <rPh sb="32" eb="34">
      <t>バッスイ</t>
    </rPh>
    <rPh sb="36" eb="38">
      <t>ゲンコウ</t>
    </rPh>
    <phoneticPr fontId="4"/>
  </si>
  <si>
    <t>20ワットをこえ40ワットまでの１灯につき</t>
    <rPh sb="17" eb="18">
      <t>アカリ</t>
    </rPh>
    <phoneticPr fontId="4"/>
  </si>
  <si>
    <t>500ボルトアンペアをこえ1キロボルトアンペアまでのにつき</t>
    <phoneticPr fontId="4"/>
  </si>
  <si>
    <r>
      <t xml:space="preserve">昼間時間
</t>
    </r>
    <r>
      <rPr>
        <sz val="12"/>
        <color theme="1"/>
        <rFont val="游ゴシック"/>
        <family val="3"/>
        <charset val="128"/>
        <scheme val="minor"/>
      </rPr>
      <t>(ＡＭ７時～ＰＭ１１時)</t>
    </r>
    <rPh sb="0" eb="2">
      <t>チュウカン</t>
    </rPh>
    <rPh sb="2" eb="4">
      <t>ジカン</t>
    </rPh>
    <rPh sb="9" eb="10">
      <t>ジ</t>
    </rPh>
    <rPh sb="15" eb="16">
      <t>ジ</t>
    </rPh>
    <phoneticPr fontId="4"/>
  </si>
  <si>
    <t>一段
料金</t>
    <rPh sb="0" eb="2">
      <t>イチダン</t>
    </rPh>
    <rPh sb="3" eb="5">
      <t>リョウキン</t>
    </rPh>
    <phoneticPr fontId="4"/>
  </si>
  <si>
    <t xml:space="preserve">最初の90キロワット時までの 1 キロワット時につき </t>
    <phoneticPr fontId="4"/>
  </si>
  <si>
    <r>
      <t xml:space="preserve">ピーク時間
</t>
    </r>
    <r>
      <rPr>
        <sz val="12"/>
        <color theme="1"/>
        <rFont val="游ゴシック"/>
        <family val="3"/>
        <charset val="128"/>
        <scheme val="minor"/>
      </rPr>
      <t>(ＡＭ１０時～ＰＭ５時)</t>
    </r>
    <rPh sb="3" eb="5">
      <t>ジカン</t>
    </rPh>
    <rPh sb="11" eb="12">
      <t>ジ</t>
    </rPh>
    <rPh sb="16" eb="17">
      <t>ジ</t>
    </rPh>
    <phoneticPr fontId="4"/>
  </si>
  <si>
    <t>夏季</t>
    <rPh sb="0" eb="2">
      <t>カキ</t>
    </rPh>
    <phoneticPr fontId="4"/>
  </si>
  <si>
    <t xml:space="preserve"> 1 キロワット時につき </t>
    <phoneticPr fontId="4"/>
  </si>
  <si>
    <t>昼間時間
(ＡＭ５時～ＰＭ９時)</t>
    <rPh sb="0" eb="2">
      <t>チュウカン</t>
    </rPh>
    <rPh sb="2" eb="4">
      <t>ジカン</t>
    </rPh>
    <rPh sb="9" eb="10">
      <t>ジ</t>
    </rPh>
    <rPh sb="14" eb="15">
      <t>ジ</t>
    </rPh>
    <phoneticPr fontId="4"/>
  </si>
  <si>
    <t>契約電流３０アンペア</t>
    <rPh sb="0" eb="2">
      <t>ケイヤク</t>
    </rPh>
    <rPh sb="2" eb="4">
      <t>デンリュウ</t>
    </rPh>
    <phoneticPr fontId="4"/>
  </si>
  <si>
    <t>40ワットをこえ60ワットまでの１灯につき</t>
    <rPh sb="17" eb="18">
      <t>アカリ</t>
    </rPh>
    <phoneticPr fontId="4"/>
  </si>
  <si>
    <t>1キロボルトアンペアをこえ3キロボルトアンペアまでの
1キロボルトアンペアごとに</t>
    <phoneticPr fontId="4"/>
  </si>
  <si>
    <t>二段
料金</t>
    <rPh sb="0" eb="2">
      <t>ニダン</t>
    </rPh>
    <rPh sb="3" eb="5">
      <t>リョウキン</t>
    </rPh>
    <phoneticPr fontId="4"/>
  </si>
  <si>
    <t>90キロワット時をこえ230キロワット時までの 1 キロワット時につき</t>
    <phoneticPr fontId="4"/>
  </si>
  <si>
    <t>その他季</t>
    <rPh sb="2" eb="3">
      <t>タ</t>
    </rPh>
    <rPh sb="3" eb="4">
      <t>キ</t>
    </rPh>
    <phoneticPr fontId="4"/>
  </si>
  <si>
    <t>契約電流４０アンペア</t>
    <rPh sb="0" eb="2">
      <t>ケイヤク</t>
    </rPh>
    <rPh sb="2" eb="4">
      <t>デンリュウ</t>
    </rPh>
    <phoneticPr fontId="4"/>
  </si>
  <si>
    <t>60ワットをこえ100ワットまでの１灯につき</t>
    <rPh sb="18" eb="19">
      <t>アカリ</t>
    </rPh>
    <phoneticPr fontId="4"/>
  </si>
  <si>
    <t>臨時電灯B</t>
    <rPh sb="0" eb="2">
      <t>リンジ</t>
    </rPh>
    <rPh sb="2" eb="4">
      <t>デントウ</t>
    </rPh>
    <phoneticPr fontId="4"/>
  </si>
  <si>
    <t>契約電流４０アンペアから６０アンペアまでの
契約電流１０アンペアごとに</t>
    <rPh sb="0" eb="2">
      <t>ケイヤク</t>
    </rPh>
    <rPh sb="2" eb="4">
      <t>デンリュウ</t>
    </rPh>
    <rPh sb="22" eb="24">
      <t>ケイヤク</t>
    </rPh>
    <rPh sb="24" eb="26">
      <t>デンリュウ</t>
    </rPh>
    <phoneticPr fontId="4"/>
  </si>
  <si>
    <t>三段
料金</t>
    <rPh sb="0" eb="2">
      <t>サンダン</t>
    </rPh>
    <rPh sb="3" eb="5">
      <t>リョウキン</t>
    </rPh>
    <phoneticPr fontId="4"/>
  </si>
  <si>
    <t>230キロワット時をこえる 1 キロワット時につき</t>
    <phoneticPr fontId="4"/>
  </si>
  <si>
    <r>
      <t xml:space="preserve">オフピーク時間
</t>
    </r>
    <r>
      <rPr>
        <sz val="12"/>
        <color theme="1"/>
        <rFont val="游ゴシック"/>
        <family val="3"/>
        <charset val="128"/>
        <scheme val="minor"/>
      </rPr>
      <t>(ＡＭ７時～１０時とＰＭ５時～１１時)</t>
    </r>
    <rPh sb="5" eb="7">
      <t>ジカン</t>
    </rPh>
    <rPh sb="12" eb="13">
      <t>ジ</t>
    </rPh>
    <rPh sb="16" eb="17">
      <t>ジ</t>
    </rPh>
    <rPh sb="21" eb="22">
      <t>ジ</t>
    </rPh>
    <rPh sb="25" eb="26">
      <t>ジ</t>
    </rPh>
    <phoneticPr fontId="4"/>
  </si>
  <si>
    <t>契約電流５０アンペア</t>
    <rPh sb="0" eb="2">
      <t>ケイヤク</t>
    </rPh>
    <rPh sb="2" eb="4">
      <t>デンリュウ</t>
    </rPh>
    <phoneticPr fontId="4"/>
  </si>
  <si>
    <t>100ワットをこえる１灯につき100ワットまでごとに</t>
    <rPh sb="11" eb="12">
      <t>アカリ</t>
    </rPh>
    <phoneticPr fontId="4"/>
  </si>
  <si>
    <t>1キロワット時につき</t>
    <rPh sb="6" eb="7">
      <t>ジ</t>
    </rPh>
    <phoneticPr fontId="4"/>
  </si>
  <si>
    <t>夜間時間
(上記以外の時間)</t>
    <rPh sb="0" eb="2">
      <t>ヤカン</t>
    </rPh>
    <rPh sb="2" eb="4">
      <t>ジカン</t>
    </rPh>
    <rPh sb="6" eb="8">
      <t>ジョウキ</t>
    </rPh>
    <rPh sb="8" eb="10">
      <t>イガイ</t>
    </rPh>
    <rPh sb="11" eb="13">
      <t>ジカン</t>
    </rPh>
    <phoneticPr fontId="4"/>
  </si>
  <si>
    <t>１キロワット時につき</t>
    <rPh sb="6" eb="7">
      <t>ジ</t>
    </rPh>
    <phoneticPr fontId="4"/>
  </si>
  <si>
    <t>契約電流６０アンペア</t>
    <rPh sb="0" eb="2">
      <t>ケイヤク</t>
    </rPh>
    <rPh sb="2" eb="4">
      <t>デンリュウ</t>
    </rPh>
    <phoneticPr fontId="4"/>
  </si>
  <si>
    <t>臨時電力</t>
    <rPh sb="0" eb="2">
      <t>リンジ</t>
    </rPh>
    <rPh sb="2" eb="4">
      <t>デンリョク</t>
    </rPh>
    <phoneticPr fontId="4"/>
  </si>
  <si>
    <t>定額</t>
    <rPh sb="0" eb="2">
      <t>テイガク</t>
    </rPh>
    <phoneticPr fontId="4"/>
  </si>
  <si>
    <t>契約電力５キロワット以下</t>
    <rPh sb="0" eb="2">
      <t>ケイヤク</t>
    </rPh>
    <rPh sb="2" eb="4">
      <t>デンリョク</t>
    </rPh>
    <rPh sb="10" eb="12">
      <t>イカ</t>
    </rPh>
    <phoneticPr fontId="4"/>
  </si>
  <si>
    <t>契約電力1 キ ロ ワ ッ ト・１日につき</t>
    <rPh sb="0" eb="2">
      <t>ケイヤク</t>
    </rPh>
    <rPh sb="2" eb="4">
      <t>デンリョク</t>
    </rPh>
    <rPh sb="17" eb="18">
      <t>ニチ</t>
    </rPh>
    <phoneticPr fontId="4"/>
  </si>
  <si>
    <t>小型機器料金</t>
    <rPh sb="0" eb="2">
      <t>コガタ</t>
    </rPh>
    <rPh sb="2" eb="4">
      <t>キキ</t>
    </rPh>
    <rPh sb="4" eb="6">
      <t>リョウキン</t>
    </rPh>
    <phoneticPr fontId="4"/>
  </si>
  <si>
    <t>50ボルトアンペアまでの１機器につき</t>
    <rPh sb="13" eb="15">
      <t>キキ</t>
    </rPh>
    <phoneticPr fontId="4"/>
  </si>
  <si>
    <t>臨時電灯C</t>
    <rPh sb="0" eb="2">
      <t>リンジ</t>
    </rPh>
    <rPh sb="2" eb="4">
      <t>デントウ</t>
    </rPh>
    <phoneticPr fontId="4"/>
  </si>
  <si>
    <t>契約容量６キロボルトからの
契約容量１キロボルトアンペアごとに</t>
    <rPh sb="0" eb="2">
      <t>ケイヤク</t>
    </rPh>
    <rPh sb="2" eb="4">
      <t>ヨウリョウ</t>
    </rPh>
    <rPh sb="14" eb="16">
      <t>ケイヤク</t>
    </rPh>
    <rPh sb="16" eb="18">
      <t>ヨウリョウ</t>
    </rPh>
    <phoneticPr fontId="4"/>
  </si>
  <si>
    <t>5時間通電機器割引額
※新規での適用はできません</t>
    <rPh sb="1" eb="3">
      <t>ジカン</t>
    </rPh>
    <rPh sb="3" eb="5">
      <t>ツウデン</t>
    </rPh>
    <rPh sb="5" eb="7">
      <t>キキ</t>
    </rPh>
    <rPh sb="7" eb="9">
      <t>ワリビキ</t>
    </rPh>
    <rPh sb="16" eb="18">
      <t>テキヨウ</t>
    </rPh>
    <phoneticPr fontId="4"/>
  </si>
  <si>
    <t xml:space="preserve">5 時間通電機器の総容量(入力)1 キロボルトアンペアにつき </t>
  </si>
  <si>
    <t>時間帯別電灯
［朝得プラン］</t>
    <rPh sb="8" eb="9">
      <t>アサ</t>
    </rPh>
    <rPh sb="9" eb="10">
      <t>トク</t>
    </rPh>
    <phoneticPr fontId="4"/>
  </si>
  <si>
    <t>平日
(下記以外の曜日)</t>
    <rPh sb="0" eb="2">
      <t>ヘイジツ</t>
    </rPh>
    <rPh sb="4" eb="6">
      <t>カキ</t>
    </rPh>
    <rPh sb="6" eb="8">
      <t>イガイ</t>
    </rPh>
    <rPh sb="9" eb="11">
      <t>ヨウビ</t>
    </rPh>
    <phoneticPr fontId="4"/>
  </si>
  <si>
    <t>従量</t>
    <rPh sb="0" eb="2">
      <t>ジュウリョウ</t>
    </rPh>
    <phoneticPr fontId="4"/>
  </si>
  <si>
    <t>基本料金</t>
    <rPh sb="0" eb="4">
      <t>キホンリョウキン</t>
    </rPh>
    <phoneticPr fontId="4"/>
  </si>
  <si>
    <t>低圧電力の20％増し</t>
    <rPh sb="0" eb="2">
      <t>テイアツ</t>
    </rPh>
    <rPh sb="2" eb="4">
      <t>デンリョク</t>
    </rPh>
    <rPh sb="8" eb="9">
      <t>マ</t>
    </rPh>
    <phoneticPr fontId="4"/>
  </si>
  <si>
    <t>50ボルトアンペアをこえ100ボルトアンペアまでの１機器につき</t>
    <rPh sb="26" eb="28">
      <t>キキ</t>
    </rPh>
    <phoneticPr fontId="4"/>
  </si>
  <si>
    <t>通電制御型夜間蓄熱式機器割引額</t>
    <rPh sb="0" eb="2">
      <t>ツウデン</t>
    </rPh>
    <phoneticPr fontId="4"/>
  </si>
  <si>
    <t xml:space="preserve">通電制御型夜間蓄熱式機器の総容量(入力) 1 キロボルトアンペアにつき </t>
    <rPh sb="0" eb="2">
      <t>ツウデン</t>
    </rPh>
    <phoneticPr fontId="4"/>
  </si>
  <si>
    <t>100ボルトアンペアをこえる１機器につき100ボルトアンペアまでごとに</t>
    <rPh sb="15" eb="17">
      <t>キキ</t>
    </rPh>
    <phoneticPr fontId="4"/>
  </si>
  <si>
    <t>公衆街路灯A</t>
    <rPh sb="0" eb="2">
      <t>コウシュウ</t>
    </rPh>
    <rPh sb="2" eb="5">
      <t>ガイロトウ</t>
    </rPh>
    <phoneticPr fontId="4"/>
  </si>
  <si>
    <t>最低月額料金</t>
    <rPh sb="0" eb="2">
      <t>サイテイ</t>
    </rPh>
    <rPh sb="2" eb="4">
      <t>ゲツガク</t>
    </rPh>
    <rPh sb="4" eb="6">
      <t>リョウキン</t>
    </rPh>
    <phoneticPr fontId="4"/>
  </si>
  <si>
    <t>１契約につき</t>
    <rPh sb="1" eb="3">
      <t>ケイヤク</t>
    </rPh>
    <phoneticPr fontId="4"/>
  </si>
  <si>
    <t>従量電灯Ａ</t>
    <rPh sb="0" eb="2">
      <t>ジュウリョウ</t>
    </rPh>
    <rPh sb="2" eb="4">
      <t>デントウ</t>
    </rPh>
    <phoneticPr fontId="4"/>
  </si>
  <si>
    <t>最低料金</t>
    <rPh sb="0" eb="2">
      <t>サイテイ</t>
    </rPh>
    <rPh sb="2" eb="4">
      <t>リョウキン</t>
    </rPh>
    <phoneticPr fontId="4"/>
  </si>
  <si>
    <t>1契約につき最初の８キロワット時まで</t>
    <rPh sb="1" eb="3">
      <t>ケイヤク</t>
    </rPh>
    <rPh sb="6" eb="8">
      <t>サイショ</t>
    </rPh>
    <rPh sb="15" eb="16">
      <t>ジ</t>
    </rPh>
    <phoneticPr fontId="4"/>
  </si>
  <si>
    <t>時間帯別電灯
［夜間１０時間型］</t>
    <phoneticPr fontId="4"/>
  </si>
  <si>
    <t>全電化住宅割引額</t>
    <rPh sb="0" eb="1">
      <t>ゼン</t>
    </rPh>
    <rPh sb="1" eb="3">
      <t>デンカ</t>
    </rPh>
    <rPh sb="3" eb="5">
      <t>ジュウタク</t>
    </rPh>
    <rPh sb="5" eb="8">
      <t>ワリビキガク</t>
    </rPh>
    <phoneticPr fontId="4"/>
  </si>
  <si>
    <t>割引率</t>
    <rPh sb="0" eb="2">
      <t>ワリビキ</t>
    </rPh>
    <rPh sb="2" eb="3">
      <t>リツ</t>
    </rPh>
    <phoneticPr fontId="4"/>
  </si>
  <si>
    <t>昼間時間
(ＡＭ９時～ＰＭ１時)</t>
    <rPh sb="0" eb="2">
      <t>チュウカン</t>
    </rPh>
    <rPh sb="2" eb="4">
      <t>ジカン</t>
    </rPh>
    <rPh sb="9" eb="10">
      <t>ジ</t>
    </rPh>
    <rPh sb="14" eb="15">
      <t>ジ</t>
    </rPh>
    <phoneticPr fontId="4"/>
  </si>
  <si>
    <t>休日
(土曜日および日曜日)</t>
    <rPh sb="0" eb="2">
      <t>キュウジツ</t>
    </rPh>
    <rPh sb="4" eb="7">
      <t>ドヨウビ</t>
    </rPh>
    <rPh sb="10" eb="13">
      <t>ニチヨウビ</t>
    </rPh>
    <phoneticPr fontId="4"/>
  </si>
  <si>
    <t>深夜電力Ａ</t>
    <rPh sb="0" eb="2">
      <t>シンヤ</t>
    </rPh>
    <rPh sb="2" eb="4">
      <t>デンリョク</t>
    </rPh>
    <phoneticPr fontId="4"/>
  </si>
  <si>
    <t xml:space="preserve">1 契 約 に つ き </t>
    <phoneticPr fontId="4"/>
  </si>
  <si>
    <t>上記をこえる1キロワット時につき</t>
    <rPh sb="0" eb="2">
      <t>ジョウキ</t>
    </rPh>
    <rPh sb="12" eb="13">
      <t>ジ</t>
    </rPh>
    <phoneticPr fontId="4"/>
  </si>
  <si>
    <t>上限額</t>
    <rPh sb="0" eb="3">
      <t>ジョウゲンガク</t>
    </rPh>
    <phoneticPr fontId="4"/>
  </si>
  <si>
    <t>深夜電力Ｂ</t>
    <rPh sb="0" eb="2">
      <t>シンヤ</t>
    </rPh>
    <rPh sb="2" eb="4">
      <t>デンリョク</t>
    </rPh>
    <phoneticPr fontId="4"/>
  </si>
  <si>
    <t>従量電灯Ｂ</t>
    <phoneticPr fontId="4"/>
  </si>
  <si>
    <t xml:space="preserve">  ピーク抑制型
季節別時間帯別
電灯
［ピークシフト
プラン］</t>
    <phoneticPr fontId="4"/>
  </si>
  <si>
    <t>曜 日 別 電 灯
［２型］</t>
    <rPh sb="12" eb="13">
      <t>ガタ</t>
    </rPh>
    <phoneticPr fontId="4"/>
  </si>
  <si>
    <t>契約容量１キロボルトアンペアにつき</t>
    <rPh sb="0" eb="2">
      <t>ケイヤク</t>
    </rPh>
    <rPh sb="2" eb="4">
      <t>ヨウリョウ</t>
    </rPh>
    <phoneticPr fontId="4"/>
  </si>
  <si>
    <r>
      <t xml:space="preserve">昼間時間
</t>
    </r>
    <r>
      <rPr>
        <sz val="12"/>
        <color theme="1"/>
        <rFont val="游ゴシック"/>
        <family val="3"/>
        <charset val="128"/>
        <scheme val="minor"/>
      </rPr>
      <t>(ＡＭ８時～ＰＭ１０時)</t>
    </r>
    <rPh sb="0" eb="2">
      <t>チュウカン</t>
    </rPh>
    <rPh sb="2" eb="4">
      <t>ジカン</t>
    </rPh>
    <rPh sb="9" eb="10">
      <t>ジ</t>
    </rPh>
    <rPh sb="15" eb="16">
      <t>ジ</t>
    </rPh>
    <phoneticPr fontId="4"/>
  </si>
  <si>
    <t xml:space="preserve">最初の80キロワット時までの 1 キロワット時につき </t>
    <phoneticPr fontId="4"/>
  </si>
  <si>
    <t>第二深夜電力
※新規での加入はできません</t>
    <rPh sb="0" eb="2">
      <t>ダイニ</t>
    </rPh>
    <rPh sb="2" eb="4">
      <t>シンヤ</t>
    </rPh>
    <rPh sb="4" eb="6">
      <t>デンリョク</t>
    </rPh>
    <rPh sb="12" eb="14">
      <t>カニュウ</t>
    </rPh>
    <phoneticPr fontId="4"/>
  </si>
  <si>
    <t>80キロワット時をこえ200キロワット時までの 1 キロワット時につき</t>
    <phoneticPr fontId="4"/>
  </si>
  <si>
    <t>時間帯別電灯
［半日お得プラン］</t>
    <rPh sb="8" eb="10">
      <t>ハンニチ</t>
    </rPh>
    <rPh sb="11" eb="12">
      <t>トク</t>
    </rPh>
    <phoneticPr fontId="4"/>
  </si>
  <si>
    <t>200キロワット時をこえる 1 キロワット時につき</t>
    <phoneticPr fontId="4"/>
  </si>
  <si>
    <r>
      <t xml:space="preserve">ピーク時間
</t>
    </r>
    <r>
      <rPr>
        <sz val="12"/>
        <color theme="1"/>
        <rFont val="游ゴシック"/>
        <family val="3"/>
        <charset val="128"/>
        <scheme val="minor"/>
      </rPr>
      <t>(夏季のＰＭ１個～４時)</t>
    </r>
    <rPh sb="3" eb="5">
      <t>ジカン</t>
    </rPh>
    <rPh sb="7" eb="9">
      <t>カキ</t>
    </rPh>
    <rPh sb="13" eb="14">
      <t>コ</t>
    </rPh>
    <rPh sb="16" eb="17">
      <t>ジ</t>
    </rPh>
    <phoneticPr fontId="4"/>
  </si>
  <si>
    <t>農事用電力</t>
    <rPh sb="0" eb="2">
      <t>ノウジ</t>
    </rPh>
    <rPh sb="2" eb="3">
      <t>ヨウ</t>
    </rPh>
    <rPh sb="3" eb="5">
      <t>デンリョク</t>
    </rPh>
    <phoneticPr fontId="4"/>
  </si>
  <si>
    <r>
      <t xml:space="preserve">昼間時間
</t>
    </r>
    <r>
      <rPr>
        <sz val="12"/>
        <color theme="1"/>
        <rFont val="游ゴシック"/>
        <family val="3"/>
        <charset val="128"/>
        <scheme val="minor"/>
      </rPr>
      <t>(ＡＭ７個～ＰＭ１１時
ただしピーク時間を除く)</t>
    </r>
    <rPh sb="0" eb="2">
      <t>チュウカン</t>
    </rPh>
    <rPh sb="2" eb="4">
      <t>ジカン</t>
    </rPh>
    <rPh sb="9" eb="10">
      <t>コ</t>
    </rPh>
    <rPh sb="15" eb="16">
      <t>ジ</t>
    </rPh>
    <rPh sb="23" eb="25">
      <t>ジカン</t>
    </rPh>
    <rPh sb="26" eb="27">
      <t>ノゾ</t>
    </rPh>
    <phoneticPr fontId="4"/>
  </si>
  <si>
    <t>昼間時間
(ＡＭ９時～ＰＭ９時)</t>
    <rPh sb="0" eb="2">
      <t>チュウカン</t>
    </rPh>
    <rPh sb="2" eb="4">
      <t>ジカン</t>
    </rPh>
    <rPh sb="9" eb="10">
      <t>ジ</t>
    </rPh>
    <rPh sb="14" eb="15">
      <t>ジ</t>
    </rPh>
    <phoneticPr fontId="4"/>
  </si>
  <si>
    <t xml:space="preserve">最初の70キロワット時までの 1 キロワット時につき </t>
    <phoneticPr fontId="4"/>
  </si>
  <si>
    <t>８時間通電機器割引額</t>
    <rPh sb="1" eb="3">
      <t>ジカン</t>
    </rPh>
    <rPh sb="3" eb="5">
      <t>ツウデン</t>
    </rPh>
    <rPh sb="5" eb="7">
      <t>キキ</t>
    </rPh>
    <rPh sb="7" eb="9">
      <t>ワリビキ</t>
    </rPh>
    <phoneticPr fontId="4"/>
  </si>
  <si>
    <t>8 時間通電機器の総容量(入力) 1 キロボルトアンペアにつき</t>
    <rPh sb="2" eb="4">
      <t>ジカン</t>
    </rPh>
    <rPh sb="4" eb="6">
      <t>ツウデン</t>
    </rPh>
    <rPh sb="6" eb="8">
      <t>キキ</t>
    </rPh>
    <rPh sb="9" eb="10">
      <t>ソウ</t>
    </rPh>
    <rPh sb="10" eb="12">
      <t>ヨウリョウ</t>
    </rPh>
    <rPh sb="13" eb="15">
      <t>ニュウリョク</t>
    </rPh>
    <phoneticPr fontId="4"/>
  </si>
  <si>
    <t>70キロワット時をこえ170キロワット時までの 1 キロワット時につき</t>
    <phoneticPr fontId="4"/>
  </si>
  <si>
    <t>料金についての特別措置</t>
    <rPh sb="0" eb="2">
      <t>リョウキン</t>
    </rPh>
    <rPh sb="7" eb="9">
      <t>トクベツ</t>
    </rPh>
    <rPh sb="9" eb="11">
      <t>ソチ</t>
    </rPh>
    <phoneticPr fontId="4"/>
  </si>
  <si>
    <t xml:space="preserve"> 農業用季節別
時間帯別電力
［農業用季時別］</t>
    <rPh sb="1" eb="4">
      <t>ノウギョウヨウ</t>
    </rPh>
    <rPh sb="13" eb="14">
      <t>リョク</t>
    </rPh>
    <rPh sb="16" eb="19">
      <t>ノウギョウヨウ</t>
    </rPh>
    <rPh sb="19" eb="22">
      <t>キジベツ</t>
    </rPh>
    <phoneticPr fontId="4"/>
  </si>
  <si>
    <t>１契約につき契約電力が５キロワットまで</t>
    <rPh sb="1" eb="3">
      <t>ケイヤク</t>
    </rPh>
    <rPh sb="6" eb="8">
      <t>ケイヤク</t>
    </rPh>
    <rPh sb="8" eb="10">
      <t>デンリョク</t>
    </rPh>
    <phoneticPr fontId="4"/>
  </si>
  <si>
    <t>一段料金</t>
    <rPh sb="0" eb="2">
      <t>イチダン</t>
    </rPh>
    <rPh sb="2" eb="4">
      <t>リョウキン</t>
    </rPh>
    <phoneticPr fontId="4"/>
  </si>
  <si>
    <t xml:space="preserve">最初の120キロワット時までの 1 キロワット時につき </t>
    <phoneticPr fontId="4"/>
  </si>
  <si>
    <t>１キロボルトアンペアにつき</t>
    <phoneticPr fontId="4"/>
  </si>
  <si>
    <t>170キロワット時をこえる 1 キロワット時につき</t>
    <phoneticPr fontId="4"/>
  </si>
  <si>
    <t>電化厨房住宅契約</t>
    <rPh sb="0" eb="2">
      <t>デンカ</t>
    </rPh>
    <rPh sb="2" eb="4">
      <t>チュウボウ</t>
    </rPh>
    <rPh sb="4" eb="6">
      <t>ジュウタク</t>
    </rPh>
    <rPh sb="6" eb="8">
      <t>ケイヤク</t>
    </rPh>
    <phoneticPr fontId="4"/>
  </si>
  <si>
    <t>上記をこえる１キロワットにつき</t>
    <rPh sb="0" eb="2">
      <t>ジョウキ</t>
    </rPh>
    <phoneticPr fontId="4"/>
  </si>
  <si>
    <t>二段料金</t>
    <rPh sb="0" eb="2">
      <t>ニダン</t>
    </rPh>
    <rPh sb="2" eb="4">
      <t>リョウキン</t>
    </rPh>
    <phoneticPr fontId="4"/>
  </si>
  <si>
    <t>120キロワット時をこえ300キロワット時までの 1 キロワット時につき</t>
    <phoneticPr fontId="4"/>
  </si>
  <si>
    <t>三段料金</t>
    <rPh sb="0" eb="2">
      <t>サンダン</t>
    </rPh>
    <rPh sb="2" eb="4">
      <t>リョウキン</t>
    </rPh>
    <phoneticPr fontId="4"/>
  </si>
  <si>
    <t>300キロワット時をこえる 1 キロワット時につき</t>
    <phoneticPr fontId="4"/>
  </si>
  <si>
    <t>口座振替割引</t>
    <rPh sb="0" eb="2">
      <t>コウザ</t>
    </rPh>
    <rPh sb="2" eb="4">
      <t>フリカエ</t>
    </rPh>
    <rPh sb="4" eb="6">
      <t>ワリビキ</t>
    </rPh>
    <phoneticPr fontId="4"/>
  </si>
  <si>
    <t>一括前払契約</t>
    <rPh sb="0" eb="2">
      <t>イッカツ</t>
    </rPh>
    <rPh sb="2" eb="4">
      <t>マエバラ</t>
    </rPh>
    <rPh sb="4" eb="6">
      <t>ケイヤク</t>
    </rPh>
    <phoneticPr fontId="4"/>
  </si>
  <si>
    <t>１年型</t>
    <rPh sb="1" eb="2">
      <t>ネン</t>
    </rPh>
    <rPh sb="2" eb="3">
      <t>ガタ</t>
    </rPh>
    <phoneticPr fontId="4"/>
  </si>
  <si>
    <r>
      <t xml:space="preserve">夜間時間
</t>
    </r>
    <r>
      <rPr>
        <sz val="12"/>
        <color theme="1"/>
        <rFont val="游ゴシック"/>
        <family val="3"/>
        <charset val="128"/>
        <scheme val="minor"/>
      </rPr>
      <t>(上記以外の時間)</t>
    </r>
    <rPh sb="0" eb="2">
      <t>ヤカン</t>
    </rPh>
    <rPh sb="2" eb="4">
      <t>ジカン</t>
    </rPh>
    <rPh sb="6" eb="8">
      <t>ジョウキ</t>
    </rPh>
    <rPh sb="8" eb="10">
      <t>イガイ</t>
    </rPh>
    <rPh sb="11" eb="13">
      <t>ジカン</t>
    </rPh>
    <phoneticPr fontId="4"/>
  </si>
  <si>
    <t>東京電力パワーグリッド株式会社
2023年３月１日</t>
    <rPh sb="0" eb="2">
      <t>トウキョウ</t>
    </rPh>
    <rPh sb="2" eb="4">
      <t>デンリョク</t>
    </rPh>
    <rPh sb="11" eb="13">
      <t>カブシキ</t>
    </rPh>
    <rPh sb="13" eb="15">
      <t>カイシャ</t>
    </rPh>
    <rPh sb="20" eb="21">
      <t>ネン</t>
    </rPh>
    <rPh sb="22" eb="23">
      <t>ガツ</t>
    </rPh>
    <rPh sb="24" eb="25">
      <t>ニチ</t>
    </rPh>
    <phoneticPr fontId="4"/>
  </si>
  <si>
    <t>半年型</t>
    <rPh sb="0" eb="2">
      <t>ハントシ</t>
    </rPh>
    <rPh sb="2" eb="3">
      <t>ガタ</t>
    </rPh>
    <phoneticPr fontId="4"/>
  </si>
  <si>
    <t>融雪用電力</t>
    <rPh sb="0" eb="2">
      <t>ユウセツ</t>
    </rPh>
    <rPh sb="2" eb="3">
      <t>ヨウ</t>
    </rPh>
    <rPh sb="3" eb="5">
      <t>デンリョク</t>
    </rPh>
    <phoneticPr fontId="4"/>
  </si>
  <si>
    <t>契約使用期間の最初の3月まで契約電力１キロワットにつき</t>
    <rPh sb="0" eb="2">
      <t>ケイヤク</t>
    </rPh>
    <rPh sb="2" eb="4">
      <t>シヨウ</t>
    </rPh>
    <rPh sb="4" eb="6">
      <t>キカン</t>
    </rPh>
    <rPh sb="7" eb="9">
      <t>サイショ</t>
    </rPh>
    <rPh sb="11" eb="12">
      <t>ガツ</t>
    </rPh>
    <rPh sb="14" eb="16">
      <t>ケイヤク</t>
    </rPh>
    <rPh sb="16" eb="18">
      <t>デンリョク</t>
    </rPh>
    <phoneticPr fontId="4"/>
  </si>
  <si>
    <t>低圧蓄熱調整契約
［低圧後負荷契約の場合］</t>
    <rPh sb="0" eb="2">
      <t>テイアツ</t>
    </rPh>
    <rPh sb="2" eb="4">
      <t>チクネツ</t>
    </rPh>
    <rPh sb="4" eb="6">
      <t>チョウセイ</t>
    </rPh>
    <rPh sb="6" eb="8">
      <t>ケイヤク</t>
    </rPh>
    <rPh sb="10" eb="12">
      <t>テイアツ</t>
    </rPh>
    <rPh sb="12" eb="15">
      <t>コウフカ</t>
    </rPh>
    <rPh sb="15" eb="17">
      <t>ケイヤク</t>
    </rPh>
    <rPh sb="18" eb="20">
      <t>バアイ</t>
    </rPh>
    <phoneticPr fontId="4"/>
  </si>
  <si>
    <t>蓄熱割引率</t>
    <rPh sb="0" eb="2">
      <t>チクネツ</t>
    </rPh>
    <rPh sb="2" eb="4">
      <t>ワリビキ</t>
    </rPh>
    <rPh sb="4" eb="5">
      <t>リツ</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</si>
  <si>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28"/>
        <color theme="1"/>
        <rFont val="Meiryo UI"/>
        <family val="3"/>
        <charset val="128"/>
      </rPr>
      <t xml:space="preserve">
新規単価（2023年４月1日から５月31日まで）</t>
    </r>
    <rPh sb="0" eb="2">
      <t>リトウ</t>
    </rPh>
    <rPh sb="2" eb="3">
      <t>トウ</t>
    </rPh>
    <rPh sb="3" eb="5">
      <t>キョウキュウ</t>
    </rPh>
    <rPh sb="5" eb="7">
      <t>ヤッカン</t>
    </rPh>
    <rPh sb="8" eb="11">
      <t>テイアツヨウ</t>
    </rPh>
    <rPh sb="17" eb="19">
      <t>デンキ</t>
    </rPh>
    <rPh sb="19" eb="21">
      <t>リョウキン</t>
    </rPh>
    <rPh sb="25" eb="27">
      <t>タンカ</t>
    </rPh>
    <rPh sb="27" eb="28">
      <t>ヒョウ</t>
    </rPh>
    <rPh sb="29" eb="31">
      <t>シンキ</t>
    </rPh>
    <rPh sb="31" eb="33">
      <t>タンカ</t>
    </rPh>
    <rPh sb="38" eb="39">
      <t>ネン</t>
    </rPh>
    <rPh sb="40" eb="41">
      <t>ガツ</t>
    </rPh>
    <rPh sb="42" eb="43">
      <t>ニチ</t>
    </rPh>
    <rPh sb="46" eb="47">
      <t>ガツ</t>
    </rPh>
    <rPh sb="49" eb="50">
      <t>ニチ</t>
    </rPh>
    <phoneticPr fontId="4"/>
  </si>
  <si>
    <t>-</t>
    <phoneticPr fontId="4"/>
  </si>
  <si>
    <t>低圧蓄熱調整契約</t>
    <phoneticPr fontId="4"/>
  </si>
  <si>
    <t>低圧高負荷契約
※2023年9月1日よりメニュー廃止</t>
    <rPh sb="0" eb="2">
      <t>テイアツ</t>
    </rPh>
    <rPh sb="2" eb="5">
      <t>コウフカ</t>
    </rPh>
    <rPh sb="5" eb="7">
      <t>ケイヤク</t>
    </rPh>
    <phoneticPr fontId="4"/>
  </si>
  <si>
    <t>電化厨房住宅契約
※2023年10月1日より割引に対する特別措置を廃止</t>
    <rPh sb="0" eb="2">
      <t>デンカ</t>
    </rPh>
    <rPh sb="2" eb="4">
      <t>チュウボウ</t>
    </rPh>
    <rPh sb="4" eb="6">
      <t>ジュウタク</t>
    </rPh>
    <rPh sb="6" eb="8">
      <t>ケイヤク</t>
    </rPh>
    <phoneticPr fontId="4"/>
  </si>
  <si>
    <t>農業用低圧季節別時間帯別電力</t>
    <phoneticPr fontId="4"/>
  </si>
  <si>
    <t>小容量氷蓄熱式
空調システム割引額</t>
    <phoneticPr fontId="4"/>
  </si>
  <si>
    <t>口座振替割引
※2023年10月1日より割引に対する特別措置を廃止</t>
    <rPh sb="0" eb="2">
      <t>コウザ</t>
    </rPh>
    <rPh sb="2" eb="4">
      <t>フリカエ</t>
    </rPh>
    <rPh sb="4" eb="6">
      <t>ワリビキ</t>
    </rPh>
    <rPh sb="20" eb="22">
      <t>ワリビキ</t>
    </rPh>
    <rPh sb="23" eb="24">
      <t>タイ</t>
    </rPh>
    <rPh sb="26" eb="28">
      <t>トクベツ</t>
    </rPh>
    <rPh sb="28" eb="30">
      <t>ソチ</t>
    </rPh>
    <rPh sb="31" eb="33">
      <t>ハイシ</t>
    </rPh>
    <phoneticPr fontId="4"/>
  </si>
  <si>
    <t>低圧高負荷契約</t>
    <rPh sb="0" eb="2">
      <t>テイアツ</t>
    </rPh>
    <rPh sb="2" eb="5">
      <t>コウフカ</t>
    </rPh>
    <rPh sb="5" eb="7">
      <t>ケイヤク</t>
    </rPh>
    <phoneticPr fontId="4"/>
  </si>
  <si>
    <t>一括前払契約
※2023年6月1日より新規加入不可
※2023年9月1日より深夜電力Aに適用される本メニュー廃止</t>
    <rPh sb="0" eb="2">
      <t>イッカツ</t>
    </rPh>
    <rPh sb="2" eb="4">
      <t>マエバラ</t>
    </rPh>
    <rPh sb="4" eb="6">
      <t>ケイヤク</t>
    </rPh>
    <rPh sb="38" eb="40">
      <t>シンヤ</t>
    </rPh>
    <rPh sb="40" eb="42">
      <t>デンリョク</t>
    </rPh>
    <rPh sb="44" eb="46">
      <t>テキヨウ</t>
    </rPh>
    <rPh sb="49" eb="50">
      <t>ホン</t>
    </rPh>
    <phoneticPr fontId="4"/>
  </si>
  <si>
    <t>ピーク時間調整割引額</t>
    <rPh sb="3" eb="5">
      <t>ジカン</t>
    </rPh>
    <rPh sb="5" eb="7">
      <t>チョウセイ</t>
    </rPh>
    <rPh sb="7" eb="10">
      <t>ワリビキガク</t>
    </rPh>
    <phoneticPr fontId="4"/>
  </si>
  <si>
    <t>２契約につき</t>
    <rPh sb="1" eb="3">
      <t>ケイヤク</t>
    </rPh>
    <phoneticPr fontId="4"/>
  </si>
  <si>
    <t>旧単価(円)</t>
    <rPh sb="0" eb="1">
      <t>キュウ</t>
    </rPh>
    <rPh sb="1" eb="3">
      <t>タンカ</t>
    </rPh>
    <rPh sb="4" eb="5">
      <t>エン</t>
    </rPh>
    <phoneticPr fontId="4"/>
  </si>
  <si>
    <t>新単価(円)</t>
    <rPh sb="0" eb="1">
      <t>シン</t>
    </rPh>
    <rPh sb="1" eb="3">
      <t>タンカ</t>
    </rPh>
    <rPh sb="4" eb="5">
      <t>エン</t>
    </rPh>
    <phoneticPr fontId="4"/>
  </si>
  <si>
    <t>単価差(円)</t>
    <rPh sb="0" eb="2">
      <t>タンカ</t>
    </rPh>
    <rPh sb="2" eb="3">
      <t>サ</t>
    </rPh>
    <rPh sb="4" eb="5">
      <t>エン</t>
    </rPh>
    <phoneticPr fontId="4"/>
  </si>
  <si>
    <t>時間帯別電灯
［夜間８時間型］
※2023年9月1日より新規加入不可</t>
    <phoneticPr fontId="4"/>
  </si>
  <si>
    <t>時間帯別電灯
［夜得プラン］
※2023年9月1日よりメニュー廃止</t>
    <phoneticPr fontId="4"/>
  </si>
  <si>
    <t>曜 日 別 電 灯
［１型］
※2023年9月1日よりメニュー廃止</t>
    <rPh sb="12" eb="13">
      <t>ガタ</t>
    </rPh>
    <phoneticPr fontId="4"/>
  </si>
  <si>
    <t>低圧後負荷契約
※2024年10月1日より力率割引・割増を廃止</t>
    <rPh sb="0" eb="2">
      <t>テイアツ</t>
    </rPh>
    <rPh sb="2" eb="5">
      <t>コウフカ</t>
    </rPh>
    <rPh sb="5" eb="7">
      <t>ケイヤク</t>
    </rPh>
    <rPh sb="21" eb="23">
      <t>リキリツ</t>
    </rPh>
    <rPh sb="26" eb="27">
      <t>ワ</t>
    </rPh>
    <rPh sb="27" eb="28">
      <t>マ</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</si>
  <si>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28"/>
        <color theme="1"/>
        <rFont val="Meiryo UI"/>
        <family val="3"/>
        <charset val="128"/>
      </rPr>
      <t>新規単価（2023年６月1日から）
及び
新規単価（2023年７月1日から）</t>
    </r>
    <rPh sb="0" eb="2">
      <t>リトウ</t>
    </rPh>
    <rPh sb="2" eb="3">
      <t>トウ</t>
    </rPh>
    <rPh sb="3" eb="5">
      <t>キョウキュウ</t>
    </rPh>
    <rPh sb="5" eb="7">
      <t>ヤッカン</t>
    </rPh>
    <rPh sb="8" eb="11">
      <t>テイアツヨウ</t>
    </rPh>
    <rPh sb="17" eb="19">
      <t>デンキ</t>
    </rPh>
    <rPh sb="19" eb="21">
      <t>リョウキン</t>
    </rPh>
    <rPh sb="25" eb="27">
      <t>タンカ</t>
    </rPh>
    <rPh sb="27" eb="28">
      <t>ヒョウ</t>
    </rPh>
    <rPh sb="29" eb="31">
      <t>シンキ</t>
    </rPh>
    <rPh sb="31" eb="33">
      <t>タンカ</t>
    </rPh>
    <rPh sb="38" eb="39">
      <t>ネン</t>
    </rPh>
    <rPh sb="40" eb="41">
      <t>ガツ</t>
    </rPh>
    <rPh sb="42" eb="43">
      <t>ニチ</t>
    </rPh>
    <rPh sb="47" eb="48">
      <t>オヨ</t>
    </rPh>
    <phoneticPr fontId="4"/>
  </si>
  <si>
    <t>低圧電力
※2024年10月1日より力率割引・割増を廃止</t>
    <rPh sb="0" eb="2">
      <t>テイアツ</t>
    </rPh>
    <rPh sb="2" eb="4">
      <t>デンリョク</t>
    </rPh>
    <phoneticPr fontId="4"/>
  </si>
  <si>
    <t>2023年4月1日より廃止</t>
    <rPh sb="4" eb="5">
      <t>ネン</t>
    </rPh>
    <rPh sb="6" eb="7">
      <t>ガツ</t>
    </rPh>
    <rPh sb="8" eb="9">
      <t>ニチ</t>
    </rPh>
    <rPh sb="11" eb="13">
      <t>ハイシ</t>
    </rPh>
    <phoneticPr fontId="4"/>
  </si>
  <si>
    <t>時間帯別電灯
［朝得プラン］
※2023年9月1日よりメニュー廃止</t>
    <rPh sb="8" eb="9">
      <t>アサ</t>
    </rPh>
    <rPh sb="9" eb="10">
      <t>トク</t>
    </rPh>
    <phoneticPr fontId="4"/>
  </si>
  <si>
    <t>時間帯別電灯
［夜間１０時間型］
※2023年9月1日より新規加入不可</t>
    <phoneticPr fontId="4"/>
  </si>
  <si>
    <t>深夜電力Ａ
※2023年9月1日より新規加入不可</t>
    <rPh sb="0" eb="2">
      <t>シンヤ</t>
    </rPh>
    <rPh sb="2" eb="4">
      <t>デンリョク</t>
    </rPh>
    <phoneticPr fontId="4"/>
  </si>
  <si>
    <t>曜 日 別 電 灯
［２型］
※2023年9月1日よりメニュー廃止</t>
    <rPh sb="12" eb="13">
      <t>ガタ</t>
    </rPh>
    <phoneticPr fontId="4"/>
  </si>
  <si>
    <t>深夜電力Ｂ
※2023年9月1日より新規加入不可</t>
    <rPh sb="0" eb="2">
      <t>シンヤ</t>
    </rPh>
    <rPh sb="2" eb="4">
      <t>デンリョク</t>
    </rPh>
    <rPh sb="22" eb="24">
      <t>フカ</t>
    </rPh>
    <phoneticPr fontId="4"/>
  </si>
  <si>
    <t>時間帯別電灯
［半日お得プラン］
※2023年9月1日よりメニュー廃止</t>
    <rPh sb="8" eb="10">
      <t>ハンニチ</t>
    </rPh>
    <rPh sb="11" eb="12">
      <t>トク</t>
    </rPh>
    <phoneticPr fontId="4"/>
  </si>
  <si>
    <t>第二深夜電力
※新規加入不可</t>
    <rPh sb="0" eb="2">
      <t>ダイニ</t>
    </rPh>
    <rPh sb="2" eb="4">
      <t>シンヤ</t>
    </rPh>
    <rPh sb="4" eb="6">
      <t>デンリョク</t>
    </rPh>
    <rPh sb="10" eb="12">
      <t>カニュウ</t>
    </rPh>
    <rPh sb="12" eb="14">
      <t>フカ</t>
    </rPh>
    <phoneticPr fontId="4"/>
  </si>
  <si>
    <t>農事用電力
※2024年10月1日より力率割引・割増を廃止</t>
    <rPh sb="0" eb="2">
      <t>ノウジ</t>
    </rPh>
    <rPh sb="2" eb="3">
      <t>ヨウ</t>
    </rPh>
    <rPh sb="3" eb="5">
      <t>デンリョク</t>
    </rPh>
    <phoneticPr fontId="4"/>
  </si>
  <si>
    <t xml:space="preserve"> 農業用季節別
時間帯別電力
［農業用季時別］
※2023年9月1日よりメニュー廃止</t>
    <rPh sb="1" eb="4">
      <t>ノウギョウヨウ</t>
    </rPh>
    <rPh sb="13" eb="14">
      <t>リョク</t>
    </rPh>
    <rPh sb="16" eb="19">
      <t>ノウギョウヨウ</t>
    </rPh>
    <rPh sb="19" eb="22">
      <t>キジベツ</t>
    </rPh>
    <phoneticPr fontId="4"/>
  </si>
  <si>
    <t>東京電力パワーグリッド株式会社
2023年5月22日</t>
    <rPh sb="0" eb="2">
      <t>トウキョウ</t>
    </rPh>
    <rPh sb="2" eb="4">
      <t>デンリョク</t>
    </rPh>
    <rPh sb="11" eb="13">
      <t>カブシキ</t>
    </rPh>
    <rPh sb="13" eb="15">
      <t>カイシャ</t>
    </rPh>
    <rPh sb="20" eb="21">
      <t>ネン</t>
    </rPh>
    <rPh sb="22" eb="23">
      <t>ガツ</t>
    </rPh>
    <rPh sb="25" eb="26">
      <t>ニチ</t>
    </rPh>
    <phoneticPr fontId="4"/>
  </si>
  <si>
    <t>電化厨房住宅契約
※2024年10月1日より割引に対する特別措置を廃止</t>
    <rPh sb="0" eb="2">
      <t>デンカ</t>
    </rPh>
    <rPh sb="2" eb="4">
      <t>チュウボウ</t>
    </rPh>
    <rPh sb="4" eb="6">
      <t>ジュウタク</t>
    </rPh>
    <rPh sb="6" eb="8">
      <t>ケイヤク</t>
    </rPh>
    <phoneticPr fontId="4"/>
  </si>
  <si>
    <t>融雪用電力
※2023年9月1日よりメニュー廃止</t>
    <rPh sb="0" eb="2">
      <t>ユウセツ</t>
    </rPh>
    <rPh sb="2" eb="3">
      <t>ヨウ</t>
    </rPh>
    <rPh sb="3" eb="5">
      <t>デンリョク</t>
    </rPh>
    <phoneticPr fontId="4"/>
  </si>
  <si>
    <t>口座振替割引
※2024年10月1日より割引に対する特別措置を廃止</t>
    <rPh sb="0" eb="2">
      <t>コウザ</t>
    </rPh>
    <rPh sb="2" eb="4">
      <t>フリカエ</t>
    </rPh>
    <rPh sb="4" eb="6">
      <t>ワリビキ</t>
    </rPh>
    <rPh sb="20" eb="22">
      <t>ワリビキ</t>
    </rPh>
    <rPh sb="23" eb="24">
      <t>タイ</t>
    </rPh>
    <rPh sb="26" eb="28">
      <t>トクベツ</t>
    </rPh>
    <rPh sb="28" eb="30">
      <t>ソチ</t>
    </rPh>
    <rPh sb="31" eb="33">
      <t>ハイシ</t>
    </rPh>
    <phoneticPr fontId="4"/>
  </si>
  <si>
    <t>緑の箇所はダミーの数値となります（2304の数値を伸ばしてあります）</t>
    <rPh sb="0" eb="1">
      <t>ミドリ</t>
    </rPh>
    <rPh sb="2" eb="4">
      <t>カショ</t>
    </rPh>
    <rPh sb="9" eb="11">
      <t>スウチ</t>
    </rPh>
    <rPh sb="22" eb="24">
      <t>スウチ</t>
    </rPh>
    <rPh sb="25" eb="26">
      <t>ノ</t>
    </rPh>
    <phoneticPr fontId="4"/>
  </si>
  <si>
    <t>対象年月日</t>
    <rPh sb="0" eb="2">
      <t>タイショウ</t>
    </rPh>
    <rPh sb="2" eb="5">
      <t>ネンガッピ</t>
    </rPh>
    <phoneticPr fontId="4"/>
  </si>
  <si>
    <t>再生可能エネルギー発電促進賦課金単価（従量制）</t>
    <rPh sb="0" eb="2">
      <t>サイセイ</t>
    </rPh>
    <rPh sb="2" eb="4">
      <t>カノウ</t>
    </rPh>
    <rPh sb="9" eb="11">
      <t>ハツデン</t>
    </rPh>
    <rPh sb="11" eb="13">
      <t>ソクシン</t>
    </rPh>
    <rPh sb="13" eb="16">
      <t>フカキン</t>
    </rPh>
    <rPh sb="16" eb="18">
      <t>タンカ</t>
    </rPh>
    <rPh sb="19" eb="22">
      <t>ジュウリョウセイ</t>
    </rPh>
    <phoneticPr fontId="4"/>
  </si>
  <si>
    <t>定額電灯・公衆街路灯A</t>
    <rPh sb="0" eb="2">
      <t>テイガク</t>
    </rPh>
    <rPh sb="2" eb="4">
      <t>デントウ</t>
    </rPh>
    <rPh sb="5" eb="7">
      <t>コウシュウ</t>
    </rPh>
    <rPh sb="7" eb="10">
      <t>ガイロトウ</t>
    </rPh>
    <phoneticPr fontId="4"/>
  </si>
  <si>
    <t>燃料費調整価格（激変緩和措置価格）</t>
    <rPh sb="0" eb="3">
      <t>ネンリョウヒ</t>
    </rPh>
    <rPh sb="3" eb="5">
      <t>チョウセイ</t>
    </rPh>
    <rPh sb="5" eb="7">
      <t>カカク</t>
    </rPh>
    <rPh sb="8" eb="10">
      <t>ゲキヘン</t>
    </rPh>
    <rPh sb="10" eb="12">
      <t>カンワ</t>
    </rPh>
    <rPh sb="12" eb="14">
      <t>ソチ</t>
    </rPh>
    <rPh sb="14" eb="16">
      <t>カカク</t>
    </rPh>
    <phoneticPr fontId="4"/>
  </si>
  <si>
    <t>燃料費調整価格（上限なし）</t>
    <rPh sb="0" eb="3">
      <t>ネンリョウヒ</t>
    </rPh>
    <rPh sb="3" eb="5">
      <t>チョウセイ</t>
    </rPh>
    <rPh sb="5" eb="7">
      <t>カカク</t>
    </rPh>
    <rPh sb="8" eb="10">
      <t>ジョウゲン</t>
    </rPh>
    <phoneticPr fontId="4"/>
  </si>
  <si>
    <t>燃料費調整価格（従量制：低圧）</t>
    <rPh sb="0" eb="3">
      <t>ネンリョウヒ</t>
    </rPh>
    <rPh sb="3" eb="5">
      <t>チョウセイ</t>
    </rPh>
    <rPh sb="5" eb="7">
      <t>カカク</t>
    </rPh>
    <rPh sb="8" eb="11">
      <t>ジュウリョウセイ</t>
    </rPh>
    <rPh sb="12" eb="14">
      <t>テイアツ</t>
    </rPh>
    <phoneticPr fontId="4"/>
  </si>
  <si>
    <t>定額電灯・
公衆街路灯A</t>
    <rPh sb="0" eb="2">
      <t>テイガク</t>
    </rPh>
    <rPh sb="2" eb="4">
      <t>デントウ</t>
    </rPh>
    <rPh sb="6" eb="8">
      <t>コウシュウ</t>
    </rPh>
    <rPh sb="8" eb="11">
      <t>ガイロトウ</t>
    </rPh>
    <phoneticPr fontId="4"/>
  </si>
  <si>
    <t>単位</t>
  </si>
  <si>
    <t>円／kWh</t>
  </si>
  <si>
    <t>適用</t>
  </si>
  <si>
    <t>2020年5月分～</t>
  </si>
  <si>
    <t>契約電力0.5ｋW・1日につき</t>
    <rPh sb="0" eb="2">
      <t>ケイヤク</t>
    </rPh>
    <rPh sb="2" eb="4">
      <t>デンリョク</t>
    </rPh>
    <rPh sb="11" eb="12">
      <t>ニチ</t>
    </rPh>
    <phoneticPr fontId="4"/>
  </si>
  <si>
    <t>契約電力1ｋW・1日につき</t>
    <rPh sb="0" eb="2">
      <t>ケイヤク</t>
    </rPh>
    <rPh sb="2" eb="4">
      <t>デンリョク</t>
    </rPh>
    <rPh sb="9" eb="10">
      <t>ニチ</t>
    </rPh>
    <phoneticPr fontId="4"/>
  </si>
  <si>
    <t>期間</t>
  </si>
  <si>
    <t>2021年4月分まで</t>
  </si>
  <si>
    <t>2021年5月分～</t>
  </si>
  <si>
    <t>2022年4月分まで</t>
  </si>
  <si>
    <t>対象年月</t>
    <phoneticPr fontId="4"/>
  </si>
  <si>
    <t>税率</t>
    <rPh sb="0" eb="2">
      <t>ゼイリツ</t>
    </rPh>
    <phoneticPr fontId="4"/>
  </si>
  <si>
    <t>符号</t>
    <phoneticPr fontId="4"/>
  </si>
  <si>
    <t>低圧</t>
  </si>
  <si>
    <t>-</t>
  </si>
  <si>
    <t>n2306</t>
    <phoneticPr fontId="4"/>
  </si>
  <si>
    <t>月分</t>
    <rPh sb="0" eb="1">
      <t>ツキ</t>
    </rPh>
    <rPh sb="1" eb="2">
      <t>ブン</t>
    </rPh>
    <phoneticPr fontId="4"/>
  </si>
  <si>
    <t>2023/03/31迄</t>
    <rPh sb="10" eb="11">
      <t>マデ</t>
    </rPh>
    <phoneticPr fontId="4"/>
  </si>
  <si>
    <t>×</t>
    <phoneticPr fontId="4"/>
  </si>
  <si>
    <t>＋</t>
    <phoneticPr fontId="4"/>
  </si>
  <si>
    <t>燃調</t>
    <rPh sb="0" eb="2">
      <t>ネンチョウ</t>
    </rPh>
    <phoneticPr fontId="4"/>
  </si>
  <si>
    <t>再エネ</t>
    <rPh sb="0" eb="1">
      <t>サイ</t>
    </rPh>
    <phoneticPr fontId="4"/>
  </si>
  <si>
    <t>2023/04/30迄</t>
    <rPh sb="10" eb="11">
      <t>マデ</t>
    </rPh>
    <phoneticPr fontId="4"/>
  </si>
  <si>
    <t>2023/06/01見直前</t>
    <rPh sb="10" eb="12">
      <t>ミナオ</t>
    </rPh>
    <rPh sb="12" eb="13">
      <t>マエ</t>
    </rPh>
    <phoneticPr fontId="4"/>
  </si>
  <si>
    <t>2023/06/01見直後</t>
    <rPh sb="10" eb="11">
      <t>ケン</t>
    </rPh>
    <rPh sb="11" eb="12">
      <t>チョク</t>
    </rPh>
    <rPh sb="12" eb="13">
      <t>ゴ</t>
    </rPh>
    <phoneticPr fontId="4"/>
  </si>
  <si>
    <t>前提
賦課金</t>
    <rPh sb="0" eb="2">
      <t>ゼンテイ</t>
    </rPh>
    <rPh sb="3" eb="6">
      <t>フカキン</t>
    </rPh>
    <phoneticPr fontId="4"/>
  </si>
  <si>
    <t>前提
燃調</t>
    <rPh sb="0" eb="2">
      <t>ゼンテイ</t>
    </rPh>
    <rPh sb="3" eb="5">
      <t>ネンチョウ</t>
    </rPh>
    <phoneticPr fontId="4"/>
  </si>
  <si>
    <t>前提
燃調
(激変緩和)</t>
    <rPh sb="0" eb="2">
      <t>ゼンテイ</t>
    </rPh>
    <rPh sb="3" eb="5">
      <t>ネンチョウ</t>
    </rPh>
    <rPh sb="7" eb="9">
      <t>ゲキヘン</t>
    </rPh>
    <rPh sb="9" eb="11">
      <t>カンワ</t>
    </rPh>
    <phoneticPr fontId="4"/>
  </si>
  <si>
    <t>最低
月額料金</t>
    <rPh sb="0" eb="2">
      <t>サイテイ</t>
    </rPh>
    <rPh sb="3" eb="5">
      <t>ゲツガク</t>
    </rPh>
    <rPh sb="5" eb="7">
      <t>リョウキン</t>
    </rPh>
    <phoneticPr fontId="4"/>
  </si>
  <si>
    <t>基本料金
（1kVA）</t>
    <rPh sb="0" eb="2">
      <t>キホン</t>
    </rPh>
    <rPh sb="2" eb="4">
      <t>リョウキン</t>
    </rPh>
    <phoneticPr fontId="4"/>
  </si>
  <si>
    <t>契約容量</t>
    <rPh sb="0" eb="2">
      <t>ケイヤク</t>
    </rPh>
    <rPh sb="2" eb="4">
      <t>ヨウリョウ</t>
    </rPh>
    <phoneticPr fontId="4"/>
  </si>
  <si>
    <t>電力量料金</t>
    <rPh sb="0" eb="3">
      <t>デンリョクリョウ</t>
    </rPh>
    <rPh sb="3" eb="5">
      <t>リョウキン</t>
    </rPh>
    <phoneticPr fontId="4"/>
  </si>
  <si>
    <t>燃料費調整額</t>
    <rPh sb="0" eb="3">
      <t>ネンリョウヒ</t>
    </rPh>
    <rPh sb="3" eb="6">
      <t>チョウセイガク</t>
    </rPh>
    <phoneticPr fontId="4"/>
  </si>
  <si>
    <t>再生可能
エネルギー
賦課金</t>
    <rPh sb="0" eb="2">
      <t>サイセイ</t>
    </rPh>
    <rPh sb="2" eb="4">
      <t>カノウ</t>
    </rPh>
    <rPh sb="11" eb="14">
      <t>フカキン</t>
    </rPh>
    <phoneticPr fontId="4"/>
  </si>
  <si>
    <t>円未満切り捨て</t>
    <rPh sb="0" eb="1">
      <t>エン</t>
    </rPh>
    <rPh sb="1" eb="3">
      <t>ミマン</t>
    </rPh>
    <rPh sb="3" eb="4">
      <t>キ</t>
    </rPh>
    <rPh sb="5" eb="6">
      <t>ス</t>
    </rPh>
    <phoneticPr fontId="4"/>
  </si>
  <si>
    <t>端数そのまま</t>
    <rPh sb="0" eb="2">
      <t>ハスウ</t>
    </rPh>
    <phoneticPr fontId="4"/>
  </si>
  <si>
    <t>円未満切り捨て</t>
    <rPh sb="0" eb="3">
      <t>エンミマン</t>
    </rPh>
    <rPh sb="3" eb="4">
      <t>キ</t>
    </rPh>
    <rPh sb="5" eb="6">
      <t>ス</t>
    </rPh>
    <phoneticPr fontId="4"/>
  </si>
  <si>
    <t>電気料金</t>
    <rPh sb="0" eb="2">
      <t>デンキ</t>
    </rPh>
    <rPh sb="2" eb="4">
      <t>リョウキン</t>
    </rPh>
    <phoneticPr fontId="4"/>
  </si>
  <si>
    <t>基本料金</t>
    <phoneticPr fontId="4"/>
  </si>
  <si>
    <t>使用量</t>
    <rPh sb="0" eb="3">
      <t>シヨウリョウ</t>
    </rPh>
    <phoneticPr fontId="4"/>
  </si>
  <si>
    <t>＝</t>
    <phoneticPr fontId="4"/>
  </si>
  <si>
    <t>基本料金
（10A）</t>
    <rPh sb="0" eb="2">
      <t>キホン</t>
    </rPh>
    <rPh sb="2" eb="4">
      <t>リョウキン</t>
    </rPh>
    <phoneticPr fontId="4"/>
  </si>
  <si>
    <t>契約電流</t>
    <rPh sb="0" eb="2">
      <t>ケイヤク</t>
    </rPh>
    <rPh sb="2" eb="4">
      <t>デンリュウ</t>
    </rPh>
    <phoneticPr fontId="4"/>
  </si>
  <si>
    <t>電力量料金
1段料金
1~120kWh</t>
    <rPh sb="0" eb="3">
      <t>デンリョクリョウ</t>
    </rPh>
    <rPh sb="3" eb="5">
      <t>リョウキン</t>
    </rPh>
    <rPh sb="7" eb="8">
      <t>ダン</t>
    </rPh>
    <rPh sb="8" eb="10">
      <t>リョウキン</t>
    </rPh>
    <phoneticPr fontId="4"/>
  </si>
  <si>
    <t>電力量料金
２段料金
121~300kWh</t>
    <rPh sb="0" eb="3">
      <t>デンリョクリョウ</t>
    </rPh>
    <rPh sb="3" eb="5">
      <t>リョウキン</t>
    </rPh>
    <rPh sb="7" eb="8">
      <t>ダン</t>
    </rPh>
    <rPh sb="8" eb="10">
      <t>リョウキン</t>
    </rPh>
    <phoneticPr fontId="4"/>
  </si>
  <si>
    <t>電力量料金
３段料金
301kWh～</t>
    <rPh sb="0" eb="3">
      <t>デンリョクリョウ</t>
    </rPh>
    <rPh sb="3" eb="5">
      <t>リョウキン</t>
    </rPh>
    <rPh sb="7" eb="8">
      <t>ダン</t>
    </rPh>
    <rPh sb="8" eb="10">
      <t>リョウキン</t>
    </rPh>
    <phoneticPr fontId="4"/>
  </si>
  <si>
    <t>なし</t>
    <phoneticPr fontId="4"/>
  </si>
  <si>
    <t>基本料金
（1kW）</t>
    <rPh sb="0" eb="2">
      <t>キホン</t>
    </rPh>
    <rPh sb="2" eb="4">
      <t>リョウキン</t>
    </rPh>
    <phoneticPr fontId="4"/>
  </si>
  <si>
    <t>契約電力</t>
    <rPh sb="0" eb="2">
      <t>ケイヤク</t>
    </rPh>
    <rPh sb="2" eb="4">
      <t>デンリョク</t>
    </rPh>
    <phoneticPr fontId="4"/>
  </si>
  <si>
    <t>力率　80％
基本料金の5％割増</t>
    <rPh sb="0" eb="2">
      <t>リキリツ</t>
    </rPh>
    <rPh sb="7" eb="9">
      <t>キホン</t>
    </rPh>
    <rPh sb="9" eb="11">
      <t>リョウキン</t>
    </rPh>
    <rPh sb="14" eb="16">
      <t>ワリマ</t>
    </rPh>
    <phoneticPr fontId="4"/>
  </si>
  <si>
    <t>力率　90％
基本料金の5％割引</t>
    <rPh sb="0" eb="2">
      <t>リキリツ</t>
    </rPh>
    <rPh sb="7" eb="9">
      <t>キホン</t>
    </rPh>
    <rPh sb="9" eb="11">
      <t>リョウキン</t>
    </rPh>
    <rPh sb="14" eb="16">
      <t>ワリビキ</t>
    </rPh>
    <phoneticPr fontId="4"/>
  </si>
  <si>
    <t>電力量料金
夏季</t>
    <rPh sb="0" eb="3">
      <t>デンリョクリョウ</t>
    </rPh>
    <rPh sb="3" eb="5">
      <t>リョウキン</t>
    </rPh>
    <rPh sb="6" eb="8">
      <t>カキ</t>
    </rPh>
    <phoneticPr fontId="4"/>
  </si>
  <si>
    <t>電力量料金
その他季</t>
    <rPh sb="0" eb="3">
      <t>デンリョクリョウ</t>
    </rPh>
    <rPh sb="3" eb="5">
      <t>リョウキン</t>
    </rPh>
    <rPh sb="8" eb="9">
      <t>タ</t>
    </rPh>
    <rPh sb="9" eb="10">
      <t>キ</t>
    </rPh>
    <phoneticPr fontId="4"/>
  </si>
  <si>
    <t>＋(</t>
    <phoneticPr fontId="4"/>
  </si>
  <si>
    <t>)＋</t>
    <phoneticPr fontId="4"/>
  </si>
  <si>
    <t>夏季フラグ</t>
    <rPh sb="0" eb="2">
      <t>カキ</t>
    </rPh>
    <phoneticPr fontId="4"/>
  </si>
  <si>
    <t>端数そのまま（小数点3位以下を切捨て）</t>
    <rPh sb="0" eb="2">
      <t>ハスウ</t>
    </rPh>
    <rPh sb="7" eb="10">
      <t>ショウスウテン</t>
    </rPh>
    <rPh sb="11" eb="14">
      <t>イイカ</t>
    </rPh>
    <rPh sb="15" eb="17">
      <t>キリス</t>
    </rPh>
    <phoneticPr fontId="4"/>
  </si>
  <si>
    <t>電力量料金
ピーク時間
夏季
10~17時まで</t>
    <rPh sb="0" eb="3">
      <t>デンリョクリョウ</t>
    </rPh>
    <rPh sb="3" eb="5">
      <t>リョウキン</t>
    </rPh>
    <rPh sb="9" eb="11">
      <t>ジカン</t>
    </rPh>
    <rPh sb="12" eb="14">
      <t>カキ</t>
    </rPh>
    <rPh sb="20" eb="21">
      <t>ジ</t>
    </rPh>
    <phoneticPr fontId="4"/>
  </si>
  <si>
    <t>電力量料金
ピーク時間
その他季
10~17時まで</t>
    <rPh sb="0" eb="3">
      <t>デンリョクリョウ</t>
    </rPh>
    <rPh sb="3" eb="5">
      <t>リョウキン</t>
    </rPh>
    <rPh sb="9" eb="11">
      <t>ジカン</t>
    </rPh>
    <rPh sb="14" eb="15">
      <t>タ</t>
    </rPh>
    <rPh sb="15" eb="16">
      <t>キ</t>
    </rPh>
    <phoneticPr fontId="4"/>
  </si>
  <si>
    <t>電力量料金
オフピーク時間
7～10時と17～23時</t>
    <rPh sb="0" eb="3">
      <t>デンリョクリョウ</t>
    </rPh>
    <rPh sb="3" eb="5">
      <t>リョウキン</t>
    </rPh>
    <rPh sb="11" eb="13">
      <t>ジカン</t>
    </rPh>
    <rPh sb="18" eb="19">
      <t>ジ</t>
    </rPh>
    <rPh sb="25" eb="26">
      <t>ジ</t>
    </rPh>
    <phoneticPr fontId="4"/>
  </si>
  <si>
    <t>電力量料金
夜間時間
23～7時</t>
    <rPh sb="0" eb="3">
      <t>デンリョクリョウ</t>
    </rPh>
    <rPh sb="3" eb="5">
      <t>リョウキン</t>
    </rPh>
    <rPh sb="6" eb="8">
      <t>ヤカン</t>
    </rPh>
    <rPh sb="8" eb="10">
      <t>ジカン</t>
    </rPh>
    <rPh sb="15" eb="16">
      <t>ジ</t>
    </rPh>
    <phoneticPr fontId="4"/>
  </si>
  <si>
    <t>5時間通電機器
割引額
1kVAにつき</t>
    <rPh sb="1" eb="3">
      <t>ジカン</t>
    </rPh>
    <rPh sb="3" eb="5">
      <t>ツウデン</t>
    </rPh>
    <rPh sb="5" eb="7">
      <t>キキ</t>
    </rPh>
    <rPh sb="8" eb="10">
      <t>ワリビキ</t>
    </rPh>
    <rPh sb="10" eb="11">
      <t>ガク</t>
    </rPh>
    <phoneticPr fontId="4"/>
  </si>
  <si>
    <t>通電制御型
夜間蓄熱式機器
割引額
1kVAにつき</t>
    <rPh sb="0" eb="2">
      <t>ツウデン</t>
    </rPh>
    <rPh sb="2" eb="5">
      <t>セイギョガタ</t>
    </rPh>
    <rPh sb="6" eb="8">
      <t>ヤカン</t>
    </rPh>
    <rPh sb="8" eb="10">
      <t>チクネツ</t>
    </rPh>
    <rPh sb="10" eb="11">
      <t>シキ</t>
    </rPh>
    <rPh sb="11" eb="13">
      <t>キキ</t>
    </rPh>
    <rPh sb="14" eb="16">
      <t>ワリビキ</t>
    </rPh>
    <rPh sb="16" eb="17">
      <t>ガク</t>
    </rPh>
    <phoneticPr fontId="4"/>
  </si>
  <si>
    <t>全電化住宅
割引額</t>
    <rPh sb="0" eb="1">
      <t>ゼン</t>
    </rPh>
    <rPh sb="1" eb="3">
      <t>デンカ</t>
    </rPh>
    <rPh sb="3" eb="5">
      <t>ジュウタク</t>
    </rPh>
    <rPh sb="6" eb="8">
      <t>ワリビキ</t>
    </rPh>
    <rPh sb="8" eb="9">
      <t>ガク</t>
    </rPh>
    <phoneticPr fontId="4"/>
  </si>
  <si>
    <t>上限なし</t>
    <rPh sb="0" eb="2">
      <t>ジョウゲン</t>
    </rPh>
    <phoneticPr fontId="4"/>
  </si>
  <si>
    <t>時間比率</t>
    <rPh sb="0" eb="2">
      <t>ジカン</t>
    </rPh>
    <rPh sb="2" eb="4">
      <t>ヒリツ</t>
    </rPh>
    <phoneticPr fontId="4"/>
  </si>
  <si>
    <t>５時間通電割引</t>
    <rPh sb="1" eb="3">
      <t>ジカン</t>
    </rPh>
    <rPh sb="3" eb="5">
      <t>ツウデン</t>
    </rPh>
    <rPh sb="5" eb="7">
      <t>ワリビキ</t>
    </rPh>
    <phoneticPr fontId="4"/>
  </si>
  <si>
    <t>マイコン割引</t>
    <rPh sb="4" eb="6">
      <t>ワリビキ</t>
    </rPh>
    <phoneticPr fontId="4"/>
  </si>
  <si>
    <t>全電化割引</t>
    <rPh sb="0" eb="1">
      <t>ゼン</t>
    </rPh>
    <rPh sb="1" eb="3">
      <t>デンカ</t>
    </rPh>
    <rPh sb="3" eb="5">
      <t>ワリビキ</t>
    </rPh>
    <phoneticPr fontId="4"/>
  </si>
  <si>
    <t>ﾋﾟｰｸ その他季</t>
    <rPh sb="7" eb="8">
      <t>タ</t>
    </rPh>
    <rPh sb="8" eb="9">
      <t>キ</t>
    </rPh>
    <phoneticPr fontId="4"/>
  </si>
  <si>
    <t>オフピーク</t>
    <phoneticPr fontId="4"/>
  </si>
  <si>
    <t>夜間</t>
    <rPh sb="0" eb="2">
      <t>ヤカン</t>
    </rPh>
    <phoneticPr fontId="4"/>
  </si>
  <si>
    <t>5時間通電機器</t>
    <rPh sb="1" eb="3">
      <t>ジカン</t>
    </rPh>
    <rPh sb="3" eb="5">
      <t>ツウデン</t>
    </rPh>
    <rPh sb="5" eb="7">
      <t>キキ</t>
    </rPh>
    <phoneticPr fontId="4"/>
  </si>
  <si>
    <t>通電制御機器</t>
    <rPh sb="0" eb="2">
      <t>ツウデン</t>
    </rPh>
    <rPh sb="2" eb="4">
      <t>セイギョ</t>
    </rPh>
    <rPh sb="4" eb="6">
      <t>キキ</t>
    </rPh>
    <phoneticPr fontId="4"/>
  </si>
  <si>
    <t>電力量料金
ピーク時間
夏季　13～16時</t>
    <rPh sb="0" eb="3">
      <t>デンリョクリョウ</t>
    </rPh>
    <rPh sb="3" eb="5">
      <t>リョウキン</t>
    </rPh>
    <rPh sb="9" eb="11">
      <t>ジカン</t>
    </rPh>
    <rPh sb="12" eb="14">
      <t>カキ</t>
    </rPh>
    <rPh sb="20" eb="21">
      <t>ジ</t>
    </rPh>
    <phoneticPr fontId="4"/>
  </si>
  <si>
    <t>電力量料金
昼間時間
７～23時
ピーク除く</t>
    <rPh sb="0" eb="3">
      <t>デンリョクリョウ</t>
    </rPh>
    <rPh sb="3" eb="5">
      <t>リョウキン</t>
    </rPh>
    <rPh sb="6" eb="8">
      <t>ヒルマ</t>
    </rPh>
    <rPh sb="8" eb="10">
      <t>ジカン</t>
    </rPh>
    <rPh sb="15" eb="16">
      <t>ジ</t>
    </rPh>
    <rPh sb="20" eb="21">
      <t>ノゾ</t>
    </rPh>
    <phoneticPr fontId="4"/>
  </si>
  <si>
    <t>電力量料金
夜間時間
23～７時</t>
    <rPh sb="0" eb="3">
      <t>デンリョクリョウ</t>
    </rPh>
    <rPh sb="3" eb="5">
      <t>リョウキン</t>
    </rPh>
    <rPh sb="6" eb="8">
      <t>ヤカン</t>
    </rPh>
    <rPh sb="8" eb="10">
      <t>ジカン</t>
    </rPh>
    <rPh sb="15" eb="16">
      <t>ジ</t>
    </rPh>
    <phoneticPr fontId="4"/>
  </si>
  <si>
    <t>ピーク 13~16</t>
    <phoneticPr fontId="4"/>
  </si>
  <si>
    <t>昼間　7~23</t>
    <rPh sb="0" eb="2">
      <t>チュウカン</t>
    </rPh>
    <phoneticPr fontId="4"/>
  </si>
  <si>
    <t>夜間　23~7</t>
    <rPh sb="0" eb="2">
      <t>ヤカン</t>
    </rPh>
    <phoneticPr fontId="4"/>
  </si>
  <si>
    <t>廃案となった単価</t>
    <rPh sb="0" eb="2">
      <t>ハイアン</t>
    </rPh>
    <rPh sb="6" eb="8">
      <t>タンカ</t>
    </rPh>
    <phoneticPr fontId="4"/>
  </si>
  <si>
    <t>低圧後負荷契約
※2023年10月1日より力率割引・割増を廃止</t>
    <rPh sb="0" eb="2">
      <t>テイアツ</t>
    </rPh>
    <rPh sb="2" eb="5">
      <t>コウフカ</t>
    </rPh>
    <rPh sb="5" eb="7">
      <t>ケイヤク</t>
    </rPh>
    <rPh sb="21" eb="23">
      <t>リキリツ</t>
    </rPh>
    <rPh sb="26" eb="27">
      <t>ワ</t>
    </rPh>
    <rPh sb="27" eb="28">
      <t>マ</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</si>
  <si>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16"/>
        <color theme="1"/>
        <rFont val="Meiryo UI"/>
        <family val="3"/>
        <charset val="128"/>
      </rPr>
      <t>（一部抜粋）</t>
    </r>
    <r>
      <rPr>
        <sz val="28"/>
        <color theme="1"/>
        <rFont val="Meiryo UI"/>
        <family val="3"/>
        <charset val="128"/>
      </rPr>
      <t xml:space="preserve">
新規単価（2023年６月1日から）</t>
    </r>
    <rPh sb="0" eb="2">
      <t>リトウ</t>
    </rPh>
    <rPh sb="2" eb="3">
      <t>トウ</t>
    </rPh>
    <rPh sb="3" eb="5">
      <t>キョウキュウ</t>
    </rPh>
    <rPh sb="5" eb="7">
      <t>ヤッカン</t>
    </rPh>
    <rPh sb="8" eb="11">
      <t>テイアツヨウ</t>
    </rPh>
    <rPh sb="17" eb="19">
      <t>デンキ</t>
    </rPh>
    <rPh sb="19" eb="21">
      <t>リョウキン</t>
    </rPh>
    <rPh sb="25" eb="27">
      <t>タンカ</t>
    </rPh>
    <rPh sb="27" eb="28">
      <t>ヒョウ</t>
    </rPh>
    <rPh sb="30" eb="32">
      <t>イチブ</t>
    </rPh>
    <rPh sb="32" eb="34">
      <t>バッスイ</t>
    </rPh>
    <rPh sb="36" eb="38">
      <t>シンキ</t>
    </rPh>
    <rPh sb="38" eb="40">
      <t>タンカ</t>
    </rPh>
    <rPh sb="45" eb="46">
      <t>ネン</t>
    </rPh>
    <rPh sb="47" eb="48">
      <t>ガツ</t>
    </rPh>
    <rPh sb="49" eb="50">
      <t>ニチ</t>
    </rPh>
    <phoneticPr fontId="4"/>
  </si>
  <si>
    <t>低圧電力
※2023年10月1日より力率割引・割増を廃止</t>
    <rPh sb="0" eb="2">
      <t>テイアツ</t>
    </rPh>
    <rPh sb="2" eb="4">
      <t>デンリョク</t>
    </rPh>
    <phoneticPr fontId="4"/>
  </si>
  <si>
    <t>農事用電力
※2023年10月1日より力率割引・割増を廃止</t>
    <rPh sb="0" eb="2">
      <t>ノウジ</t>
    </rPh>
    <rPh sb="2" eb="3">
      <t>ヨウ</t>
    </rPh>
    <rPh sb="3" eb="5">
      <t>デンリョク</t>
    </rPh>
    <phoneticPr fontId="4"/>
  </si>
  <si>
    <t>廃止済</t>
    <rPh sb="0" eb="2">
      <t>ハイシ</t>
    </rPh>
    <rPh sb="2" eb="3">
      <t>ズ</t>
    </rPh>
    <phoneticPr fontId="4"/>
  </si>
  <si>
    <t>低圧蓄熱調整契約
[低圧後負荷契約の場合]
※2023年9月1日よりメニュー廃止</t>
    <rPh sb="0" eb="2">
      <t>テイアツ</t>
    </rPh>
    <rPh sb="2" eb="4">
      <t>チクネツ</t>
    </rPh>
    <rPh sb="4" eb="6">
      <t>チョウセイ</t>
    </rPh>
    <rPh sb="6" eb="8">
      <t>ケイヤク</t>
    </rPh>
    <rPh sb="10" eb="12">
      <t>テイアツ</t>
    </rPh>
    <rPh sb="12" eb="15">
      <t>コウフカ</t>
    </rPh>
    <rPh sb="15" eb="17">
      <t>ケイヤク</t>
    </rPh>
    <rPh sb="18" eb="20">
      <t>バアイ</t>
    </rPh>
    <phoneticPr fontId="4"/>
  </si>
  <si>
    <t xml:space="preserve"> </t>
    <phoneticPr fontId="7"/>
  </si>
  <si>
    <t>■</t>
    <phoneticPr fontId="7"/>
  </si>
  <si>
    <t>こちらの試算表では，お客さまのご契約内容や，過去のご使用量をもとに離島等供給約款［低圧用］の代表的な契約種別の</t>
    <rPh sb="4" eb="7">
      <t>シサンヒョウ</t>
    </rPh>
    <rPh sb="11" eb="12">
      <t>キャク</t>
    </rPh>
    <rPh sb="16" eb="18">
      <t>ケイヤク</t>
    </rPh>
    <rPh sb="18" eb="20">
      <t>ナイヨウ</t>
    </rPh>
    <rPh sb="22" eb="24">
      <t>カコ</t>
    </rPh>
    <rPh sb="26" eb="29">
      <t>シヨウリョウ</t>
    </rPh>
    <rPh sb="33" eb="35">
      <t>リトウ</t>
    </rPh>
    <rPh sb="35" eb="36">
      <t>トウ</t>
    </rPh>
    <rPh sb="36" eb="38">
      <t>キョウキュウ</t>
    </rPh>
    <rPh sb="38" eb="40">
      <t>ヤッカン</t>
    </rPh>
    <rPh sb="41" eb="44">
      <t>テイアツヨウ</t>
    </rPh>
    <rPh sb="46" eb="49">
      <t>ダイヒョウテキ</t>
    </rPh>
    <rPh sb="50" eb="52">
      <t>ケイヤク</t>
    </rPh>
    <rPh sb="52" eb="54">
      <t>シュベツ</t>
    </rPh>
    <phoneticPr fontId="7"/>
  </si>
  <si>
    <t>試算をすることが出来ます。</t>
    <phoneticPr fontId="4"/>
  </si>
  <si>
    <t>試算は以下の順にお進みください。</t>
    <rPh sb="0" eb="2">
      <t>シサン</t>
    </rPh>
    <rPh sb="3" eb="5">
      <t>イカ</t>
    </rPh>
    <rPh sb="6" eb="7">
      <t>ジュン</t>
    </rPh>
    <rPh sb="9" eb="10">
      <t>スス</t>
    </rPh>
    <phoneticPr fontId="7"/>
  </si>
  <si>
    <t>Ⅰ．必要資料のご案内</t>
    <rPh sb="2" eb="4">
      <t>ヒツヨウ</t>
    </rPh>
    <rPh sb="4" eb="6">
      <t>シリョウ</t>
    </rPh>
    <rPh sb="8" eb="10">
      <t>アンナイ</t>
    </rPh>
    <phoneticPr fontId="7"/>
  </si>
  <si>
    <t>Ⅱ．試算諸元入力</t>
    <rPh sb="2" eb="4">
      <t>シサン</t>
    </rPh>
    <rPh sb="4" eb="6">
      <t>ショゲン</t>
    </rPh>
    <rPh sb="6" eb="8">
      <t>ニュウリョク</t>
    </rPh>
    <phoneticPr fontId="7"/>
  </si>
  <si>
    <t>・ 試算にあたって必要な情報をご入力いただく画面です。</t>
    <rPh sb="2" eb="4">
      <t>シサン</t>
    </rPh>
    <rPh sb="9" eb="11">
      <t>ヒツヨウ</t>
    </rPh>
    <rPh sb="12" eb="14">
      <t>ジョウホウ</t>
    </rPh>
    <rPh sb="16" eb="18">
      <t>ニュウリョク</t>
    </rPh>
    <rPh sb="22" eb="24">
      <t>ガメン</t>
    </rPh>
    <phoneticPr fontId="7"/>
  </si>
  <si>
    <t>Ⅲ．電気料金試算結果</t>
    <rPh sb="2" eb="4">
      <t>デンキ</t>
    </rPh>
    <rPh sb="4" eb="6">
      <t>リョウキン</t>
    </rPh>
    <rPh sb="6" eb="8">
      <t>シサン</t>
    </rPh>
    <rPh sb="8" eb="10">
      <t>ケッカ</t>
    </rPh>
    <phoneticPr fontId="7"/>
  </si>
  <si>
    <t>以下，「電気ご使用量のお知らせ」をご準備いただき，①～④のとおり試算に必要な情報をご確認ください。</t>
    <phoneticPr fontId="7"/>
  </si>
  <si>
    <t>①契約種別，②契約電流・契約容量・契約電力，③ご使用量，④力率（低圧電力の場合）</t>
    <rPh sb="1" eb="3">
      <t>ケイヤク</t>
    </rPh>
    <rPh sb="3" eb="5">
      <t>シュベツ</t>
    </rPh>
    <rPh sb="7" eb="9">
      <t>ケイヤク</t>
    </rPh>
    <rPh sb="9" eb="11">
      <t>デンリュウ</t>
    </rPh>
    <rPh sb="17" eb="19">
      <t>ケイヤク</t>
    </rPh>
    <rPh sb="19" eb="21">
      <t>デンリョク</t>
    </rPh>
    <rPh sb="24" eb="26">
      <t>シヨウ</t>
    </rPh>
    <rPh sb="26" eb="27">
      <t>リョウ</t>
    </rPh>
    <rPh sb="29" eb="31">
      <t>リキリツ</t>
    </rPh>
    <rPh sb="32" eb="34">
      <t>テイアツ</t>
    </rPh>
    <rPh sb="34" eb="36">
      <t>デンリョク</t>
    </rPh>
    <rPh sb="37" eb="39">
      <t>バアイ</t>
    </rPh>
    <phoneticPr fontId="30"/>
  </si>
  <si>
    <t>【葉書タイプ（従量電灯・低圧電力）】</t>
    <phoneticPr fontId="4"/>
  </si>
  <si>
    <t>【書面タイプ（従量電灯・電化上手・ピークシフト・低圧電力）】</t>
    <rPh sb="1" eb="3">
      <t>ショメン</t>
    </rPh>
    <rPh sb="7" eb="9">
      <t>ジュウリョウ</t>
    </rPh>
    <rPh sb="9" eb="11">
      <t>デントウ</t>
    </rPh>
    <rPh sb="24" eb="26">
      <t>テイアツ</t>
    </rPh>
    <rPh sb="26" eb="28">
      <t>デンリョク</t>
    </rPh>
    <phoneticPr fontId="7"/>
  </si>
  <si>
    <t xml:space="preserve"> 本試算の前提</t>
    <rPh sb="1" eb="2">
      <t>ホン</t>
    </rPh>
    <rPh sb="2" eb="4">
      <t>シサン</t>
    </rPh>
    <rPh sb="5" eb="7">
      <t>ゼンテイ</t>
    </rPh>
    <phoneticPr fontId="4"/>
  </si>
  <si>
    <t>●定額電灯・公衆街路灯A・公衆街路灯B・従量電灯B・従量電灯C・低圧電力は料金の見直しを実施する2023年6月分の</t>
    <phoneticPr fontId="4"/>
  </si>
  <si>
    <t>　電気料金の諸元（燃料費調整額，再生可能エネルギー発電促進賦課金を含む）を適用しております。</t>
    <phoneticPr fontId="4"/>
  </si>
  <si>
    <t>●低圧電力の電力量料金は，夏季（7月1日～9月30日の期間）とその他季（7月1日～9月30日以外の期間）で異なりますが，</t>
    <phoneticPr fontId="4"/>
  </si>
  <si>
    <t>　その他季料金単価を適用しております。</t>
    <phoneticPr fontId="4"/>
  </si>
  <si>
    <t>●電化上手のピーク時間（昼間時間）の電力量料金は，夏季（7月1日～9月30日の期間）とその他季（7月1日～9月30日</t>
    <phoneticPr fontId="4"/>
  </si>
  <si>
    <t>　以外の期間）で異なりますが，夏季料金単価を適用しております。</t>
    <phoneticPr fontId="4"/>
  </si>
  <si>
    <t>対象月分（夏季・その他季　判別用）</t>
    <rPh sb="0" eb="2">
      <t>タイショウ</t>
    </rPh>
    <rPh sb="2" eb="3">
      <t>ツキ</t>
    </rPh>
    <rPh sb="3" eb="4">
      <t>ブン</t>
    </rPh>
    <rPh sb="5" eb="7">
      <t>カキ</t>
    </rPh>
    <rPh sb="10" eb="11">
      <t>タ</t>
    </rPh>
    <rPh sb="11" eb="12">
      <t>キ</t>
    </rPh>
    <rPh sb="13" eb="15">
      <t>ハンベツ</t>
    </rPh>
    <rPh sb="15" eb="16">
      <t>ヨウ</t>
    </rPh>
    <phoneticPr fontId="4"/>
  </si>
  <si>
    <t>夏季判定</t>
    <rPh sb="0" eb="2">
      <t>カキ</t>
    </rPh>
    <rPh sb="2" eb="4">
      <t>ハンテイ</t>
    </rPh>
    <phoneticPr fontId="4"/>
  </si>
  <si>
    <t>電力量料金※１</t>
    <rPh sb="0" eb="2">
      <t>デンリョク</t>
    </rPh>
    <rPh sb="2" eb="3">
      <t>リョウ</t>
    </rPh>
    <rPh sb="3" eb="5">
      <t>リョウキン</t>
    </rPh>
    <phoneticPr fontId="4"/>
  </si>
  <si>
    <t>燃料費調整額 ※2</t>
    <phoneticPr fontId="4"/>
  </si>
  <si>
    <t>（再掲）電気価格激変緩和対策額 ※３</t>
    <rPh sb="1" eb="3">
      <t>サイケイ</t>
    </rPh>
    <rPh sb="4" eb="6">
      <t>デンキ</t>
    </rPh>
    <rPh sb="6" eb="8">
      <t>カカク</t>
    </rPh>
    <rPh sb="8" eb="10">
      <t>ゲキヘン</t>
    </rPh>
    <rPh sb="10" eb="12">
      <t>カンワ</t>
    </rPh>
    <rPh sb="12" eb="14">
      <t>タイサク</t>
    </rPh>
    <rPh sb="14" eb="15">
      <t>ガク</t>
    </rPh>
    <phoneticPr fontId="4"/>
  </si>
  <si>
    <t>電気料金総額 ※５</t>
    <rPh sb="0" eb="2">
      <t>デンキ</t>
    </rPh>
    <rPh sb="2" eb="4">
      <t>リョウキン</t>
    </rPh>
    <rPh sb="4" eb="6">
      <t>ソウガク</t>
    </rPh>
    <phoneticPr fontId="4"/>
  </si>
  <si>
    <t>※1　電化上手のピーク時間（昼間時間）の電力量料金は，夏季（7月1日～9月30日の期間）とその他季（7月1日～9月30日以外の期間）</t>
    <phoneticPr fontId="4"/>
  </si>
  <si>
    <t>　　で異なりますが，夏季料金単価を適用しております。</t>
    <phoneticPr fontId="4"/>
  </si>
  <si>
    <t>　　低圧電力の電力量料金は，夏季（7月1日～9月30日の期間）とその他季（7月1日～9月30日以外の期間）で異なりますが，その他季</t>
    <phoneticPr fontId="4"/>
  </si>
  <si>
    <t>　　料金単価を適用しております。</t>
    <phoneticPr fontId="4"/>
  </si>
  <si>
    <t>※2　燃料費調整額には国による電気・ガス価格激変緩和対策による燃料費調整額による値引き単価が含まれております。</t>
    <rPh sb="3" eb="6">
      <t>ネンリョウヒ</t>
    </rPh>
    <rPh sb="6" eb="8">
      <t>チョウセイ</t>
    </rPh>
    <rPh sb="8" eb="9">
      <t>ガク</t>
    </rPh>
    <rPh sb="46" eb="47">
      <t>フク</t>
    </rPh>
    <phoneticPr fontId="4"/>
  </si>
  <si>
    <t>※3　上記，燃料費調整額に含まれる電気・ガス価格激変緩和対策額を再掲しております。</t>
    <rPh sb="3" eb="5">
      <t>ジョウキ</t>
    </rPh>
    <rPh sb="6" eb="9">
      <t>ネンリョウヒ</t>
    </rPh>
    <rPh sb="9" eb="11">
      <t>チョウセイ</t>
    </rPh>
    <rPh sb="11" eb="12">
      <t>ガク</t>
    </rPh>
    <rPh sb="13" eb="14">
      <t>フク</t>
    </rPh>
    <rPh sb="30" eb="31">
      <t>ガク</t>
    </rPh>
    <rPh sb="32" eb="34">
      <t>サイケイ</t>
    </rPh>
    <phoneticPr fontId="4"/>
  </si>
  <si>
    <t>見直し前</t>
    <rPh sb="0" eb="2">
      <t>ミナオ</t>
    </rPh>
    <rPh sb="3" eb="4">
      <t>マエ</t>
    </rPh>
    <phoneticPr fontId="4"/>
  </si>
  <si>
    <t>見直し後</t>
    <rPh sb="0" eb="2">
      <t>ミナオ</t>
    </rPh>
    <rPh sb="3" eb="4">
      <t>ゴ</t>
    </rPh>
    <phoneticPr fontId="4"/>
  </si>
  <si>
    <t>※4 　本試算に使用する赤枠内の各単価については，料金プランによって料金見直し時期が異なることから，従量電灯Ｂ・従量電灯Ｃ・</t>
    <phoneticPr fontId="4"/>
  </si>
  <si>
    <t>　　　低圧電力については2023年6月分の，電化上手・ピークシフトについては2023年7月分の電気料金に適用される燃料費調整単価を</t>
    <phoneticPr fontId="4"/>
  </si>
  <si>
    <t>※5　口座振替割引・全電化住宅割引は本試算においては含んでおりません。</t>
    <rPh sb="3" eb="7">
      <t>コウザフリカエ</t>
    </rPh>
    <rPh sb="7" eb="9">
      <t>ワリビキ</t>
    </rPh>
    <phoneticPr fontId="4"/>
  </si>
  <si>
    <t>蓄熱割引</t>
    <rPh sb="0" eb="2">
      <t>チクネツ</t>
    </rPh>
    <rPh sb="2" eb="4">
      <t>ワリビキ</t>
    </rPh>
    <phoneticPr fontId="4"/>
  </si>
  <si>
    <t>５時間通電機器</t>
    <rPh sb="1" eb="3">
      <t>ジカン</t>
    </rPh>
    <rPh sb="3" eb="5">
      <t>ツウデン</t>
    </rPh>
    <rPh sb="5" eb="7">
      <t>キキ</t>
    </rPh>
    <phoneticPr fontId="4"/>
  </si>
  <si>
    <t>８時間通電機器</t>
    <rPh sb="1" eb="3">
      <t>ジカン</t>
    </rPh>
    <rPh sb="3" eb="5">
      <t>ツウデン</t>
    </rPh>
    <rPh sb="5" eb="7">
      <t>キキ</t>
    </rPh>
    <phoneticPr fontId="4"/>
  </si>
  <si>
    <t>通電制御型機器</t>
    <rPh sb="0" eb="2">
      <t>ツウデン</t>
    </rPh>
    <rPh sb="2" eb="4">
      <t>セイギョ</t>
    </rPh>
    <rPh sb="4" eb="5">
      <t>カタ</t>
    </rPh>
    <rPh sb="5" eb="7">
      <t>キキ</t>
    </rPh>
    <phoneticPr fontId="4"/>
  </si>
  <si>
    <t>有無</t>
    <rPh sb="0" eb="2">
      <t>ウム</t>
    </rPh>
    <phoneticPr fontId="4"/>
  </si>
  <si>
    <t>割引条件</t>
    <rPh sb="0" eb="2">
      <t>ワリビキ</t>
    </rPh>
    <rPh sb="2" eb="4">
      <t>ジョウケン</t>
    </rPh>
    <phoneticPr fontId="4"/>
  </si>
  <si>
    <t>全電化住宅割引</t>
    <rPh sb="0" eb="1">
      <t>ゼン</t>
    </rPh>
    <rPh sb="1" eb="3">
      <t>デンカ</t>
    </rPh>
    <rPh sb="3" eb="5">
      <t>ジュウタク</t>
    </rPh>
    <rPh sb="5" eb="7">
      <t>ワリビキ</t>
    </rPh>
    <phoneticPr fontId="4"/>
  </si>
  <si>
    <t>なし</t>
  </si>
  <si>
    <t>　（定額電灯・公衆街路灯A・公衆街路灯Bは試算表２をご活用ください。）</t>
    <rPh sb="2" eb="4">
      <t>テイガク</t>
    </rPh>
    <rPh sb="4" eb="6">
      <t>デントウ</t>
    </rPh>
    <rPh sb="7" eb="9">
      <t>コウシュウ</t>
    </rPh>
    <rPh sb="9" eb="12">
      <t>ガイロトウ</t>
    </rPh>
    <rPh sb="14" eb="19">
      <t>コウシュウガイロトウ</t>
    </rPh>
    <rPh sb="21" eb="24">
      <t>シサンヒョウ</t>
    </rPh>
    <rPh sb="27" eb="29">
      <t>カツヨウ</t>
    </rPh>
    <phoneticPr fontId="4"/>
  </si>
  <si>
    <t>・「電気ご使用量のお知らせ」の必要となる箇所を紹介しております。</t>
    <rPh sb="2" eb="4">
      <t>デンキ</t>
    </rPh>
    <rPh sb="5" eb="8">
      <t>シヨウリョウ</t>
    </rPh>
    <rPh sb="10" eb="11">
      <t>シ</t>
    </rPh>
    <rPh sb="15" eb="17">
      <t>ヒツヨウ</t>
    </rPh>
    <rPh sb="20" eb="22">
      <t>カショ</t>
    </rPh>
    <rPh sb="23" eb="25">
      <t>ショウカイ</t>
    </rPh>
    <phoneticPr fontId="7"/>
  </si>
  <si>
    <t>・ 「試算諸元入力」でご入力いただいた情報をもとに試算結果が表示されます。</t>
    <rPh sb="3" eb="5">
      <t>シサン</t>
    </rPh>
    <rPh sb="5" eb="7">
      <t>ショゲン</t>
    </rPh>
    <rPh sb="7" eb="9">
      <t>ニュウリョク</t>
    </rPh>
    <rPh sb="12" eb="14">
      <t>ニュウリョク</t>
    </rPh>
    <rPh sb="19" eb="21">
      <t>ジョウホウ</t>
    </rPh>
    <rPh sb="25" eb="27">
      <t>シサン</t>
    </rPh>
    <rPh sb="27" eb="29">
      <t>ケッカ</t>
    </rPh>
    <phoneticPr fontId="7"/>
  </si>
  <si>
    <t>本試算は，お客さまの過去月のご使用量等から試算した参考値であり，今後のお客さまの電気のご使用状況，燃料費調整単価の変動に</t>
    <rPh sb="18" eb="19">
      <t>トウ</t>
    </rPh>
    <phoneticPr fontId="4"/>
  </si>
  <si>
    <t>（定額電灯・公衆街路灯A・公衆街路灯Bにつきましては，試算表２をご活用ください。）</t>
    <rPh sb="27" eb="29">
      <t>シサン</t>
    </rPh>
    <rPh sb="29" eb="30">
      <t>ヒョウ</t>
    </rPh>
    <rPh sb="33" eb="35">
      <t>カツヨウ</t>
    </rPh>
    <phoneticPr fontId="4"/>
  </si>
  <si>
    <t>項目を全て削除したうえで，改めて，必要な全項目をご選択・ご入力下さい。</t>
    <phoneticPr fontId="4"/>
  </si>
  <si>
    <t>　　2023年2月から10月分の電気料金に対しては，国による電気・ガス価格激変緩和対策により，燃料費調整額による値引き単価</t>
    <phoneticPr fontId="4"/>
  </si>
  <si>
    <t>（2月分～9月分は7.0円/kWh，10月分は3.5円/kWhいずれも（税込））が適用されております。</t>
    <phoneticPr fontId="4"/>
  </si>
  <si>
    <t>※a　定額電灯，従量電灯，臨時電灯，公衆街路灯，低圧電力，臨時電力または農事用電力</t>
    <rPh sb="3" eb="5">
      <t>ジュウリョウ</t>
    </rPh>
    <rPh sb="5" eb="7">
      <t>デントウ</t>
    </rPh>
    <rPh sb="8" eb="10">
      <t>ジュウリョウ</t>
    </rPh>
    <rPh sb="9" eb="11">
      <t>デントウ</t>
    </rPh>
    <rPh sb="13" eb="15">
      <t>リンジ</t>
    </rPh>
    <rPh sb="14" eb="17">
      <t>ガイロトウ</t>
    </rPh>
    <rPh sb="18" eb="20">
      <t>テイアツ</t>
    </rPh>
    <rPh sb="20" eb="22">
      <t>デンリョク</t>
    </rPh>
    <rPh sb="24" eb="26">
      <t>テイアツ</t>
    </rPh>
    <rPh sb="25" eb="27">
      <t>デンリョク</t>
    </rPh>
    <rPh sb="30" eb="32">
      <t>ノウジ</t>
    </rPh>
    <rPh sb="32" eb="33">
      <t>ヨウ</t>
    </rPh>
    <rPh sb="33" eb="35">
      <t>デンリョク</t>
    </rPh>
    <phoneticPr fontId="4"/>
  </si>
  <si>
    <t>【燃料費調整単価および再生可能エネルギー発電促進賦課金単価】</t>
    <rPh sb="1" eb="4">
      <t>ネンリョウヒ</t>
    </rPh>
    <rPh sb="4" eb="6">
      <t>チョウセイ</t>
    </rPh>
    <rPh sb="6" eb="8">
      <t>タンカ</t>
    </rPh>
    <rPh sb="11" eb="13">
      <t>サイセイ</t>
    </rPh>
    <rPh sb="13" eb="15">
      <t>カノウ</t>
    </rPh>
    <rPh sb="20" eb="22">
      <t>ハツデン</t>
    </rPh>
    <rPh sb="22" eb="24">
      <t>ソクシン</t>
    </rPh>
    <rPh sb="24" eb="27">
      <t>フカキン</t>
    </rPh>
    <rPh sb="27" eb="29">
      <t>タンカ</t>
    </rPh>
    <phoneticPr fontId="4"/>
  </si>
  <si>
    <r>
      <t>試算可能な契約種別：従量電灯Ｂ・従量電灯Ｃ・低圧電力・</t>
    </r>
    <r>
      <rPr>
        <b/>
        <sz val="12"/>
        <rFont val="游ゴシック"/>
        <family val="3"/>
        <charset val="128"/>
      </rPr>
      <t>電化上手</t>
    </r>
    <r>
      <rPr>
        <b/>
        <sz val="12"/>
        <color theme="1"/>
        <rFont val="游ゴシック"/>
        <family val="3"/>
        <charset val="128"/>
      </rPr>
      <t>・ピークシフト</t>
    </r>
    <rPh sb="0" eb="2">
      <t>シサン</t>
    </rPh>
    <rPh sb="2" eb="4">
      <t>カノウ</t>
    </rPh>
    <rPh sb="5" eb="7">
      <t>ケイヤク</t>
    </rPh>
    <rPh sb="7" eb="9">
      <t>シュベツ</t>
    </rPh>
    <rPh sb="10" eb="12">
      <t>ジュウリョウ</t>
    </rPh>
    <rPh sb="12" eb="14">
      <t>デントウ</t>
    </rPh>
    <rPh sb="16" eb="18">
      <t>ジュウリョウ</t>
    </rPh>
    <rPh sb="18" eb="20">
      <t>デントウ</t>
    </rPh>
    <rPh sb="22" eb="24">
      <t>テイアツ</t>
    </rPh>
    <rPh sb="24" eb="26">
      <t>デンリョク</t>
    </rPh>
    <phoneticPr fontId="4"/>
  </si>
  <si>
    <t>n2306</t>
  </si>
  <si>
    <t>d2307</t>
    <phoneticPr fontId="4"/>
  </si>
  <si>
    <t>d2306</t>
    <phoneticPr fontId="4"/>
  </si>
  <si>
    <t>o2306</t>
    <phoneticPr fontId="4"/>
  </si>
  <si>
    <t>新日割り6/1～</t>
    <rPh sb="0" eb="1">
      <t>シン</t>
    </rPh>
    <rPh sb="1" eb="3">
      <t>ヒワ</t>
    </rPh>
    <phoneticPr fontId="4"/>
  </si>
  <si>
    <t>新日割り～5/31</t>
    <rPh sb="0" eb="1">
      <t>シン</t>
    </rPh>
    <rPh sb="1" eb="3">
      <t>ヒワ</t>
    </rPh>
    <phoneticPr fontId="4"/>
  </si>
  <si>
    <t>日割り～6/30</t>
    <rPh sb="0" eb="2">
      <t>ヒワ</t>
    </rPh>
    <phoneticPr fontId="4"/>
  </si>
  <si>
    <t>日割り7/1～</t>
    <rPh sb="0" eb="2">
      <t>ヒワ</t>
    </rPh>
    <phoneticPr fontId="4"/>
  </si>
  <si>
    <t>2023/07/01見直し後</t>
    <rPh sb="10" eb="12">
      <t>ミナオ</t>
    </rPh>
    <rPh sb="13" eb="14">
      <t>ゴ</t>
    </rPh>
    <phoneticPr fontId="4"/>
  </si>
  <si>
    <t>2023/06/01見直し前</t>
    <rPh sb="10" eb="12">
      <t>ミナオ</t>
    </rPh>
    <rPh sb="13" eb="14">
      <t>マエ</t>
    </rPh>
    <phoneticPr fontId="4"/>
  </si>
  <si>
    <t>見直し前　2023年6月</t>
    <phoneticPr fontId="4"/>
  </si>
  <si>
    <t>複数のご契約種別を連続して試算される場合は，①・②・③・④に入力した</t>
    <phoneticPr fontId="4"/>
  </si>
  <si>
    <t>　　　基準（固定値）として試算しております。</t>
    <phoneticPr fontId="4"/>
  </si>
  <si>
    <t>　発電促進賦課金を含む）を適用しております。</t>
    <phoneticPr fontId="4"/>
  </si>
  <si>
    <t>●電化上手・ピークシフトは料金の見直しを実施する2023年7月分の電気料金の諸元（燃料費調整額，再生可能エネルギー</t>
    <rPh sb="13" eb="15">
      <t>リョウキン</t>
    </rPh>
    <rPh sb="20" eb="22">
      <t>ジッシ</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</si>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</sst>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000_);[Red]\(#,##0.000\)"/>
    <numFmt numFmtId="178" formatCode="0.00_);[Red]\(0.00\)"/>
    <numFmt numFmtId="179" formatCode="#,##0.00_ ;[Red]\-#,##0.00\ "/>
    <numFmt numFmtId="180" formatCode="#,##0.0;[Red]\-#,##0.0"/>
    <numFmt numFmtId="181" formatCode="0.0"/>
    <numFmt numFmtId="182" formatCode="0_ "/>
    <numFmt numFmtId="183" formatCode="0_);[Red]\(0\)"/>
    <numFmt numFmtId="184" formatCode="0.00_ ;[Red]\-0.00\ "/>
  </numFmts>
  <fonts count="31"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3"/>
      <charset val="128"/>
    </font>
    <font>
      <sz val="6"/>
      <name val="游ゴシック"/>
      <family val="2"/>
      <charset val="128"/>
      <scheme val="minor"/>
    </font>
    <font>
      <sz val="11"/>
      <name val="游ゴシック"/>
      <family val="2"/>
      <charset val="128"/>
      <scheme val="minor"/>
    </font>
    <font>
      <sz val="12"/>
      <color theme="1"/>
      <name val="游ゴシック"/>
      <family val="3"/>
      <charset val="128"/>
    </font>
    <font>
      <sz val="6"/>
      <name val="游ゴシック"/>
      <family val="3"/>
      <charset val="128"/>
      <scheme val="minor"/>
    </font>
    <font>
      <sz val="16"/>
      <color theme="1"/>
      <name val="游ゴシック"/>
      <family val="3"/>
      <charset val="128"/>
    </font>
    <font>
      <sz val="8"/>
      <color theme="1"/>
      <name val="游ゴシック"/>
      <family val="3"/>
      <charset val="128"/>
    </font>
    <font>
      <sz val="10"/>
      <color theme="1"/>
      <name val="游ゴシック"/>
      <family val="3"/>
      <charset val="128"/>
    </font>
    <font>
      <b/>
      <sz val="11"/>
      <color theme="1"/>
      <name val="游ゴシック"/>
      <family val="3"/>
      <charset val="128"/>
    </font>
    <font>
      <sz val="11"/>
      <name val="游ゴシック"/>
      <family val="3"/>
      <charset val="128"/>
    </font>
    <font>
      <sz val="1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6"/>
      <color theme="1"/>
      <name val="Meiryo UI"/>
      <family val="3"/>
      <charset val="128"/>
    </font>
    <font>
      <sz val="28"/>
      <color theme="1"/>
      <name val="Meiryo UI"/>
      <family val="3"/>
      <charset val="128"/>
    </font>
    <font>
      <sz val="48"/>
      <color theme="1"/>
      <name val="Meiryo UI"/>
      <family val="3"/>
      <charset val="128"/>
    </font>
    <font>
      <sz val="65"/>
      <color theme="1"/>
      <name val="Meiryo UI"/>
      <family val="3"/>
      <charset val="128"/>
    </font>
    <font>
      <sz val="26"/>
      <color theme="1"/>
      <name val="Meiryo UI"/>
      <family val="3"/>
      <charset val="128"/>
    </font>
    <font>
      <sz val="11"/>
      <color rgb="FF0000FF"/>
      <name val="游ゴシック"/>
      <family val="2"/>
      <charset val="128"/>
      <scheme val="minor"/>
    </font>
    <font>
      <sz val="11"/>
      <color rgb="FF0066FF"/>
      <name val="游ゴシック"/>
      <family val="3"/>
      <charset val="128"/>
      <scheme val="minor"/>
    </font>
    <font>
      <b/>
      <sz val="11"/>
      <color rgb="FF333333"/>
      <name val="メイリオ"/>
      <family val="3"/>
      <charset val="128"/>
    </font>
    <font>
      <sz val="9"/>
      <color rgb="FF0066FF"/>
      <name val="游ゴシック"/>
      <family val="3"/>
      <charset val="128"/>
      <scheme val="minor"/>
    </font>
    <font>
      <sz val="11"/>
      <color rgb="FF333333"/>
      <name val="メイリオ"/>
      <family val="3"/>
      <charset val="128"/>
    </font>
    <font>
      <sz val="11"/>
      <color rgb="FF0000FF"/>
      <name val="游ゴシック"/>
      <family val="3"/>
      <charset val="128"/>
      <scheme val="minor"/>
    </font>
    <font>
      <b/>
      <sz val="12"/>
      <color theme="1"/>
      <name val="游ゴシック"/>
      <family val="3"/>
      <charset val="128"/>
    </font>
    <font>
      <b/>
      <sz val="12"/>
      <name val="游ゴシック"/>
      <family val="3"/>
      <charset val="128"/>
    </font>
    <font>
      <sz val="12"/>
      <color rgb="FFFF0000"/>
      <name val="游ゴシック"/>
      <family val="3"/>
      <charset val="128"/>
    </font>
    <font>
      <sz val="6"/>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8E8E8"/>
        <bgColor indexed="64"/>
      </patternFill>
    </fill>
    <fill>
      <patternFill patternType="solid">
        <fgColor rgb="FFF5F3F3"/>
        <bgColor indexed="64"/>
      </patternFill>
    </fill>
    <fill>
      <patternFill patternType="solid">
        <fgColor rgb="FFFFFFFF"/>
        <bgColor indexed="64"/>
      </patternFill>
    </fill>
    <fill>
      <patternFill patternType="solid">
        <fgColor theme="9"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rgb="FF646565"/>
      </left>
      <right/>
      <top style="medium">
        <color rgb="FF646565"/>
      </top>
      <bottom style="medium">
        <color rgb="FFBFBFBF"/>
      </bottom>
      <diagonal/>
    </border>
    <border>
      <left/>
      <right style="medium">
        <color rgb="FFBFBFBF"/>
      </right>
      <top style="medium">
        <color rgb="FF646565"/>
      </top>
      <bottom style="medium">
        <color rgb="FFBFBFBF"/>
      </bottom>
      <diagonal/>
    </border>
    <border>
      <left/>
      <right style="medium">
        <color rgb="FFBFBFBF"/>
      </right>
      <top style="medium">
        <color rgb="FF646565"/>
      </top>
      <bottom/>
      <diagonal/>
    </border>
    <border>
      <left style="medium">
        <color rgb="FF646565"/>
      </left>
      <right style="medium">
        <color rgb="FFBFBFBF"/>
      </right>
      <top style="medium">
        <color rgb="FFBFBFBF"/>
      </top>
      <bottom/>
      <diagonal/>
    </border>
    <border>
      <left/>
      <right style="medium">
        <color rgb="FFBFBFBF"/>
      </right>
      <top style="mediumDashed">
        <color rgb="FFBFBFBF"/>
      </top>
      <bottom/>
      <diagonal/>
    </border>
    <border>
      <left style="medium">
        <color rgb="FFBFBFBF"/>
      </left>
      <right style="medium">
        <color rgb="FFBFBFBF"/>
      </right>
      <top style="mediumDashed">
        <color rgb="FFBFBFBF"/>
      </top>
      <bottom/>
      <diagonal/>
    </border>
    <border>
      <left style="medium">
        <color rgb="FF646565"/>
      </left>
      <right style="medium">
        <color rgb="FFBFBFBF"/>
      </right>
      <top/>
      <bottom/>
      <diagonal/>
    </border>
    <border>
      <left/>
      <right style="medium">
        <color rgb="FFBFBFBF"/>
      </right>
      <top/>
      <bottom/>
      <diagonal/>
    </border>
    <border>
      <left style="medium">
        <color rgb="FFBFBFBF"/>
      </left>
      <right style="medium">
        <color rgb="FFBFBFBF"/>
      </right>
      <top/>
      <bottom style="mediumDashed">
        <color rgb="FFBFBFBF"/>
      </bottom>
      <diagonal/>
    </border>
    <border>
      <left style="medium">
        <color rgb="FF646565"/>
      </left>
      <right style="medium">
        <color rgb="FFBFBFBF"/>
      </right>
      <top/>
      <bottom style="medium">
        <color rgb="FF646565"/>
      </bottom>
      <diagonal/>
    </border>
    <border>
      <left/>
      <right style="medium">
        <color rgb="FFBFBFBF"/>
      </right>
      <top/>
      <bottom style="medium">
        <color rgb="FF646565"/>
      </bottom>
      <diagonal/>
    </border>
    <border>
      <left style="medium">
        <color rgb="FFBFBFBF"/>
      </left>
      <right style="medium">
        <color rgb="FFBFBFBF"/>
      </right>
      <top/>
      <bottom style="medium">
        <color rgb="FF646565"/>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0" fontId="5" fillId="0" borderId="0" xfId="0" applyFont="1" applyFill="1">
      <alignment vertical="center"/>
    </xf>
    <xf numFmtId="0" fontId="3" fillId="0" borderId="0" xfId="0" applyFont="1" applyFill="1" applyBorder="1">
      <alignment vertical="center"/>
    </xf>
    <xf numFmtId="0" fontId="0" fillId="0" borderId="0" xfId="0" applyFill="1">
      <alignment vertical="center"/>
    </xf>
    <xf numFmtId="0" fontId="0" fillId="0" borderId="0" xfId="0" applyFill="1" applyBorder="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lignment vertical="center"/>
    </xf>
    <xf numFmtId="38" fontId="3" fillId="0" borderId="0" xfId="1" applyFont="1" applyFill="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38" fontId="3" fillId="0" borderId="0" xfId="1" applyFont="1" applyFill="1" applyBorder="1" applyAlignment="1" applyProtection="1">
      <alignment horizontal="center" vertical="center"/>
      <protection hidden="1"/>
    </xf>
    <xf numFmtId="0" fontId="14" fillId="0" borderId="0" xfId="0" applyFont="1">
      <alignment vertical="center"/>
    </xf>
    <xf numFmtId="57" fontId="14" fillId="0" borderId="7" xfId="0" applyNumberFormat="1" applyFont="1" applyBorder="1" applyAlignment="1">
      <alignment horizontal="center" vertical="center"/>
    </xf>
    <xf numFmtId="57" fontId="14" fillId="0" borderId="0" xfId="0" applyNumberFormat="1" applyFont="1">
      <alignment vertical="center"/>
    </xf>
    <xf numFmtId="0" fontId="14" fillId="0" borderId="7" xfId="0" applyFont="1" applyBorder="1" applyAlignment="1">
      <alignment vertical="center" wrapText="1"/>
    </xf>
    <xf numFmtId="176" fontId="14" fillId="0" borderId="7" xfId="0" applyNumberFormat="1" applyFont="1" applyBorder="1">
      <alignment vertical="center"/>
    </xf>
    <xf numFmtId="0" fontId="14" fillId="0" borderId="7" xfId="0" applyFont="1" applyBorder="1" applyAlignment="1">
      <alignment horizontal="left" vertical="center" wrapText="1"/>
    </xf>
    <xf numFmtId="176" fontId="14" fillId="0" borderId="0" xfId="0" applyNumberFormat="1" applyFont="1">
      <alignment vertical="center"/>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176" fontId="14" fillId="0" borderId="16" xfId="0" applyNumberFormat="1" applyFont="1" applyBorder="1">
      <alignment vertical="center"/>
    </xf>
    <xf numFmtId="0" fontId="14"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17" xfId="0" applyFont="1" applyBorder="1" applyAlignment="1">
      <alignment vertical="center" wrapText="1"/>
    </xf>
    <xf numFmtId="176" fontId="14" fillId="0" borderId="17" xfId="0" applyNumberFormat="1" applyFont="1" applyBorder="1">
      <alignment vertical="center"/>
    </xf>
    <xf numFmtId="0" fontId="14" fillId="0" borderId="17"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18" xfId="0" applyFont="1" applyBorder="1" applyAlignment="1">
      <alignment vertical="center" wrapText="1"/>
    </xf>
    <xf numFmtId="176" fontId="14" fillId="0" borderId="18" xfId="0" applyNumberFormat="1" applyFont="1" applyBorder="1">
      <alignment vertical="center"/>
    </xf>
    <xf numFmtId="0" fontId="14" fillId="0" borderId="18" xfId="0" applyFont="1" applyBorder="1" applyAlignment="1">
      <alignment horizontal="left" vertical="center" wrapText="1"/>
    </xf>
    <xf numFmtId="0" fontId="14" fillId="0" borderId="7" xfId="0" applyFont="1" applyBorder="1" applyAlignment="1">
      <alignment horizontal="center" vertical="center" textRotation="255" shrinkToFit="1"/>
    </xf>
    <xf numFmtId="176" fontId="14" fillId="0" borderId="7" xfId="0" applyNumberFormat="1" applyFont="1" applyBorder="1" applyAlignment="1">
      <alignment vertical="center" wrapText="1"/>
    </xf>
    <xf numFmtId="0" fontId="14" fillId="0" borderId="19" xfId="0" applyFont="1" applyBorder="1" applyAlignment="1">
      <alignment horizontal="left" vertical="center" wrapText="1"/>
    </xf>
    <xf numFmtId="0" fontId="14" fillId="0" borderId="7" xfId="0" applyFont="1" applyBorder="1" applyAlignment="1">
      <alignment horizontal="left" vertical="center" shrinkToFit="1"/>
    </xf>
    <xf numFmtId="9" fontId="14" fillId="0" borderId="7" xfId="2" applyNumberFormat="1" applyFont="1" applyBorder="1">
      <alignment vertical="center"/>
    </xf>
    <xf numFmtId="0" fontId="14" fillId="0" borderId="7" xfId="0" applyFont="1" applyBorder="1" applyAlignment="1">
      <alignment horizontal="center" vertical="center"/>
    </xf>
    <xf numFmtId="176" fontId="14" fillId="0" borderId="0" xfId="0" applyNumberFormat="1" applyFont="1" applyBorder="1">
      <alignment vertical="center"/>
    </xf>
    <xf numFmtId="0" fontId="14" fillId="0" borderId="0" xfId="0" applyFont="1" applyAlignment="1">
      <alignment vertical="center" wrapText="1"/>
    </xf>
    <xf numFmtId="0" fontId="14" fillId="0" borderId="0" xfId="0" applyFont="1" applyAlignment="1">
      <alignment horizontal="center" vertical="center"/>
    </xf>
    <xf numFmtId="177" fontId="14" fillId="0" borderId="7" xfId="0" applyNumberFormat="1" applyFont="1" applyBorder="1">
      <alignment vertical="center"/>
    </xf>
    <xf numFmtId="0" fontId="14" fillId="0" borderId="0" xfId="0" applyFont="1" applyAlignment="1">
      <alignment horizontal="center" vertical="center" textRotation="255"/>
    </xf>
    <xf numFmtId="176" fontId="14" fillId="0" borderId="7" xfId="0" applyNumberFormat="1" applyFont="1" applyBorder="1" applyAlignment="1">
      <alignment horizontal="right" vertical="center"/>
    </xf>
    <xf numFmtId="176" fontId="14" fillId="0" borderId="16" xfId="0" applyNumberFormat="1" applyFont="1" applyBorder="1" applyAlignment="1">
      <alignment horizontal="right" vertical="center"/>
    </xf>
    <xf numFmtId="176" fontId="14" fillId="0" borderId="17" xfId="0" applyNumberFormat="1" applyFont="1" applyBorder="1" applyAlignment="1">
      <alignment horizontal="right" vertical="center"/>
    </xf>
    <xf numFmtId="176" fontId="14" fillId="0" borderId="18" xfId="0" applyNumberFormat="1" applyFont="1" applyBorder="1" applyAlignment="1">
      <alignment horizontal="right" vertical="center"/>
    </xf>
    <xf numFmtId="176" fontId="14" fillId="0" borderId="0" xfId="0" applyNumberFormat="1" applyFont="1" applyFill="1">
      <alignment vertical="center"/>
    </xf>
    <xf numFmtId="0" fontId="14" fillId="0" borderId="0" xfId="0" applyFont="1" applyFill="1" applyAlignment="1">
      <alignment vertical="center" wrapText="1"/>
    </xf>
    <xf numFmtId="57" fontId="14" fillId="0" borderId="7" xfId="0" applyNumberFormat="1" applyFont="1" applyFill="1" applyBorder="1" applyAlignment="1">
      <alignment horizontal="center" vertical="center"/>
    </xf>
    <xf numFmtId="176" fontId="14" fillId="0" borderId="7" xfId="0" applyNumberFormat="1" applyFont="1" applyFill="1" applyBorder="1">
      <alignment vertical="center"/>
    </xf>
    <xf numFmtId="176" fontId="14" fillId="5" borderId="7" xfId="0" applyNumberFormat="1" applyFont="1" applyFill="1" applyBorder="1">
      <alignment vertical="center"/>
    </xf>
    <xf numFmtId="176" fontId="14" fillId="6" borderId="7" xfId="0" applyNumberFormat="1" applyFont="1" applyFill="1" applyBorder="1">
      <alignment vertical="center"/>
    </xf>
    <xf numFmtId="176" fontId="14" fillId="0" borderId="7" xfId="0" applyNumberFormat="1" applyFont="1" applyFill="1" applyBorder="1" applyAlignment="1">
      <alignment horizontal="right" vertical="center"/>
    </xf>
    <xf numFmtId="176" fontId="14" fillId="6" borderId="7" xfId="0" applyNumberFormat="1" applyFont="1" applyFill="1" applyBorder="1" applyAlignment="1">
      <alignment horizontal="right" vertical="center"/>
    </xf>
    <xf numFmtId="176" fontId="14" fillId="0" borderId="16" xfId="0" applyNumberFormat="1" applyFont="1" applyFill="1" applyBorder="1">
      <alignment vertical="center"/>
    </xf>
    <xf numFmtId="176" fontId="14" fillId="6" borderId="16" xfId="0" applyNumberFormat="1" applyFont="1" applyFill="1" applyBorder="1">
      <alignment vertical="center"/>
    </xf>
    <xf numFmtId="176" fontId="14" fillId="0" borderId="16" xfId="0" applyNumberFormat="1" applyFont="1" applyFill="1" applyBorder="1" applyAlignment="1">
      <alignment horizontal="right" vertical="center"/>
    </xf>
    <xf numFmtId="176" fontId="14" fillId="6" borderId="16" xfId="0" applyNumberFormat="1" applyFont="1" applyFill="1" applyBorder="1" applyAlignment="1">
      <alignment horizontal="right" vertical="center"/>
    </xf>
    <xf numFmtId="176" fontId="14" fillId="0" borderId="17" xfId="0" applyNumberFormat="1" applyFont="1" applyFill="1" applyBorder="1">
      <alignment vertical="center"/>
    </xf>
    <xf numFmtId="176" fontId="14" fillId="6" borderId="17" xfId="0" applyNumberFormat="1" applyFont="1" applyFill="1" applyBorder="1">
      <alignment vertical="center"/>
    </xf>
    <xf numFmtId="176" fontId="14" fillId="0" borderId="17" xfId="0" applyNumberFormat="1" applyFont="1" applyFill="1" applyBorder="1" applyAlignment="1">
      <alignment horizontal="right" vertical="center"/>
    </xf>
    <xf numFmtId="176" fontId="14" fillId="6" borderId="17" xfId="0" applyNumberFormat="1" applyFont="1" applyFill="1" applyBorder="1" applyAlignment="1">
      <alignment horizontal="right" vertical="center"/>
    </xf>
    <xf numFmtId="176" fontId="14" fillId="0" borderId="18" xfId="0" applyNumberFormat="1" applyFont="1" applyFill="1" applyBorder="1">
      <alignment vertical="center"/>
    </xf>
    <xf numFmtId="176" fontId="14" fillId="6" borderId="18" xfId="0" applyNumberFormat="1" applyFont="1" applyFill="1" applyBorder="1">
      <alignment vertical="center"/>
    </xf>
    <xf numFmtId="176" fontId="14" fillId="0" borderId="18" xfId="0" applyNumberFormat="1" applyFont="1" applyFill="1" applyBorder="1" applyAlignment="1">
      <alignment horizontal="right" vertical="center"/>
    </xf>
    <xf numFmtId="176" fontId="14" fillId="6" borderId="18" xfId="0" applyNumberFormat="1" applyFont="1" applyFill="1" applyBorder="1" applyAlignment="1">
      <alignment horizontal="right" vertical="center"/>
    </xf>
    <xf numFmtId="176" fontId="14" fillId="0" borderId="7" xfId="0" applyNumberFormat="1" applyFont="1" applyFill="1" applyBorder="1" applyAlignment="1">
      <alignment horizontal="right" vertical="center" wrapText="1"/>
    </xf>
    <xf numFmtId="176" fontId="14" fillId="0" borderId="7" xfId="0" applyNumberFormat="1" applyFont="1" applyBorder="1" applyAlignment="1">
      <alignment horizontal="right" vertical="center" wrapText="1"/>
    </xf>
    <xf numFmtId="176" fontId="14" fillId="0" borderId="7" xfId="0" applyNumberFormat="1" applyFont="1" applyFill="1" applyBorder="1" applyAlignment="1">
      <alignment vertical="center" wrapText="1"/>
    </xf>
    <xf numFmtId="176" fontId="14" fillId="5" borderId="7" xfId="0" applyNumberFormat="1" applyFont="1" applyFill="1" applyBorder="1" applyAlignment="1">
      <alignment vertical="center" wrapText="1"/>
    </xf>
    <xf numFmtId="9" fontId="14" fillId="0" borderId="7" xfId="2" applyNumberFormat="1" applyFont="1" applyFill="1" applyBorder="1">
      <alignment vertical="center"/>
    </xf>
    <xf numFmtId="9" fontId="14" fillId="6" borderId="7" xfId="2" applyNumberFormat="1" applyFont="1" applyFill="1" applyBorder="1">
      <alignment vertical="center"/>
    </xf>
    <xf numFmtId="9" fontId="14" fillId="0" borderId="7" xfId="2" applyFont="1" applyFill="1" applyBorder="1">
      <alignment vertical="center"/>
    </xf>
    <xf numFmtId="176" fontId="14" fillId="5" borderId="16" xfId="0" applyNumberFormat="1" applyFont="1" applyFill="1" applyBorder="1">
      <alignment vertical="center"/>
    </xf>
    <xf numFmtId="177" fontId="14" fillId="0" borderId="7" xfId="0" applyNumberFormat="1" applyFont="1" applyFill="1" applyBorder="1">
      <alignment vertical="center"/>
    </xf>
    <xf numFmtId="177" fontId="14" fillId="6" borderId="7" xfId="0" applyNumberFormat="1" applyFont="1" applyFill="1" applyBorder="1">
      <alignment vertical="center"/>
    </xf>
    <xf numFmtId="176" fontId="14" fillId="5" borderId="17" xfId="0" applyNumberFormat="1" applyFont="1" applyFill="1" applyBorder="1">
      <alignment vertical="center"/>
    </xf>
    <xf numFmtId="176" fontId="14" fillId="5" borderId="18" xfId="0" applyNumberFormat="1" applyFont="1" applyFill="1" applyBorder="1">
      <alignment vertical="center"/>
    </xf>
    <xf numFmtId="0" fontId="14" fillId="0" borderId="0" xfId="0" applyFont="1" applyFill="1">
      <alignment vertical="center"/>
    </xf>
    <xf numFmtId="0" fontId="21" fillId="0" borderId="0" xfId="0" applyFont="1">
      <alignment vertical="center"/>
    </xf>
    <xf numFmtId="0" fontId="22" fillId="0" borderId="7" xfId="0" applyFont="1" applyBorder="1" applyAlignment="1">
      <alignment horizontal="center" vertical="center" shrinkToFit="1"/>
    </xf>
    <xf numFmtId="0" fontId="22" fillId="0" borderId="7" xfId="0" applyFont="1" applyBorder="1" applyAlignment="1">
      <alignment horizontal="center" vertical="center" wrapText="1" shrinkToFit="1"/>
    </xf>
    <xf numFmtId="0" fontId="23" fillId="8" borderId="22" xfId="0" applyFont="1" applyFill="1" applyBorder="1" applyAlignment="1">
      <alignment horizontal="center" vertical="center" wrapText="1"/>
    </xf>
    <xf numFmtId="0" fontId="24" fillId="0" borderId="7" xfId="0" applyFont="1" applyBorder="1" applyAlignment="1">
      <alignment horizontal="center" vertical="center" shrinkToFit="1"/>
    </xf>
    <xf numFmtId="0" fontId="21" fillId="0" borderId="0" xfId="0" applyFont="1" applyAlignment="1">
      <alignment vertical="center"/>
    </xf>
    <xf numFmtId="0" fontId="23" fillId="7" borderId="23"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1" fillId="0" borderId="7" xfId="0" applyFont="1" applyBorder="1">
      <alignment vertical="center"/>
    </xf>
    <xf numFmtId="2" fontId="13" fillId="0" borderId="7" xfId="0" applyNumberFormat="1" applyFont="1" applyBorder="1">
      <alignment vertical="center"/>
    </xf>
    <xf numFmtId="178" fontId="13" fillId="0" borderId="7" xfId="0" applyNumberFormat="1" applyFont="1" applyBorder="1">
      <alignment vertical="center"/>
    </xf>
    <xf numFmtId="176" fontId="5" fillId="0" borderId="7" xfId="0" applyNumberFormat="1" applyFont="1" applyBorder="1">
      <alignment vertical="center"/>
    </xf>
    <xf numFmtId="0" fontId="21" fillId="0" borderId="0" xfId="0" applyFont="1" applyAlignment="1">
      <alignment horizontal="center" vertical="center"/>
    </xf>
    <xf numFmtId="2" fontId="21" fillId="0" borderId="0" xfId="0" applyNumberFormat="1" applyFont="1">
      <alignment vertical="center"/>
    </xf>
    <xf numFmtId="179" fontId="21" fillId="0" borderId="0" xfId="0" applyNumberFormat="1" applyFont="1">
      <alignment vertical="center"/>
    </xf>
    <xf numFmtId="2" fontId="26" fillId="0" borderId="0" xfId="0" applyNumberFormat="1" applyFont="1">
      <alignment vertical="center"/>
    </xf>
    <xf numFmtId="179" fontId="26" fillId="0" borderId="0" xfId="0" applyNumberFormat="1" applyFont="1">
      <alignment vertical="center"/>
    </xf>
    <xf numFmtId="0" fontId="21" fillId="0" borderId="7" xfId="0" applyFont="1" applyFill="1" applyBorder="1">
      <alignment vertical="center"/>
    </xf>
    <xf numFmtId="2" fontId="13" fillId="0" borderId="7" xfId="0" applyNumberFormat="1" applyFont="1" applyFill="1" applyBorder="1">
      <alignment vertical="center"/>
    </xf>
    <xf numFmtId="178" fontId="13" fillId="0" borderId="7" xfId="0" applyNumberFormat="1" applyFont="1" applyFill="1" applyBorder="1">
      <alignment vertical="center"/>
    </xf>
    <xf numFmtId="176" fontId="5" fillId="0" borderId="7" xfId="0" applyNumberFormat="1" applyFont="1" applyFill="1" applyBorder="1">
      <alignment vertical="center"/>
    </xf>
    <xf numFmtId="0" fontId="21" fillId="0" borderId="0" xfId="0" applyFont="1" applyFill="1">
      <alignment vertical="center"/>
    </xf>
    <xf numFmtId="0" fontId="21" fillId="0" borderId="0" xfId="0" applyFont="1" applyFill="1" applyAlignment="1">
      <alignment horizontal="center" vertical="center"/>
    </xf>
    <xf numFmtId="2" fontId="26" fillId="0" borderId="0" xfId="0" applyNumberFormat="1" applyFont="1" applyFill="1">
      <alignment vertical="center"/>
    </xf>
    <xf numFmtId="179" fontId="26" fillId="0" borderId="0" xfId="0" applyNumberFormat="1" applyFont="1" applyFill="1">
      <alignment vertical="center"/>
    </xf>
    <xf numFmtId="0" fontId="21" fillId="10" borderId="7" xfId="0" applyFont="1" applyFill="1" applyBorder="1">
      <alignment vertical="center"/>
    </xf>
    <xf numFmtId="176" fontId="5" fillId="10" borderId="7" xfId="0" applyNumberFormat="1" applyFont="1" applyFill="1" applyBorder="1">
      <alignment vertical="center"/>
    </xf>
    <xf numFmtId="178" fontId="13" fillId="10" borderId="7" xfId="0" applyNumberFormat="1" applyFont="1" applyFill="1" applyBorder="1">
      <alignment vertical="center"/>
    </xf>
    <xf numFmtId="0" fontId="5" fillId="0" borderId="0" xfId="0" applyFont="1">
      <alignment vertical="center"/>
    </xf>
    <xf numFmtId="0" fontId="21" fillId="2" borderId="7" xfId="0" applyFont="1" applyFill="1" applyBorder="1">
      <alignment vertical="center"/>
    </xf>
    <xf numFmtId="0" fontId="0" fillId="0" borderId="0" xfId="0" applyBorder="1">
      <alignment vertical="center"/>
    </xf>
    <xf numFmtId="40" fontId="0" fillId="0" borderId="0" xfId="1" applyNumberFormat="1" applyFont="1" applyAlignment="1">
      <alignment horizontal="center" vertical="center"/>
    </xf>
    <xf numFmtId="40" fontId="0" fillId="0" borderId="0" xfId="1" applyNumberFormat="1" applyFont="1" applyAlignment="1">
      <alignment horizontal="center" vertical="center" wrapText="1"/>
    </xf>
    <xf numFmtId="40" fontId="0" fillId="0" borderId="0" xfId="1" applyNumberFormat="1" applyFont="1">
      <alignment vertical="center"/>
    </xf>
    <xf numFmtId="0" fontId="0" fillId="0" borderId="11" xfId="0" applyBorder="1">
      <alignment vertical="center"/>
    </xf>
    <xf numFmtId="2" fontId="0" fillId="0" borderId="0" xfId="0" applyNumberFormat="1" applyBorder="1">
      <alignment vertical="center"/>
    </xf>
    <xf numFmtId="179" fontId="0" fillId="0" borderId="0" xfId="1" applyNumberFormat="1" applyFont="1">
      <alignment vertical="center"/>
    </xf>
    <xf numFmtId="38" fontId="0" fillId="0" borderId="0" xfId="1" applyNumberFormat="1" applyFont="1">
      <alignment vertical="center"/>
    </xf>
    <xf numFmtId="0" fontId="0" fillId="2" borderId="0" xfId="0" applyFill="1" applyBorder="1">
      <alignment vertical="center"/>
    </xf>
    <xf numFmtId="40" fontId="0" fillId="0" borderId="0" xfId="1" applyNumberFormat="1" applyFont="1" applyBorder="1">
      <alignment vertical="center"/>
    </xf>
    <xf numFmtId="0" fontId="0" fillId="0" borderId="0" xfId="0" applyAlignment="1">
      <alignment horizontal="center" vertical="center"/>
    </xf>
    <xf numFmtId="40" fontId="0" fillId="0" borderId="11" xfId="1" applyNumberFormat="1" applyFont="1" applyBorder="1">
      <alignment vertical="center"/>
    </xf>
    <xf numFmtId="40" fontId="0" fillId="0" borderId="0" xfId="1" applyNumberFormat="1" applyFont="1" applyBorder="1" applyAlignment="1">
      <alignment horizontal="center" vertical="center"/>
    </xf>
    <xf numFmtId="38" fontId="0" fillId="2" borderId="0" xfId="1" applyNumberFormat="1" applyFont="1" applyFill="1" applyBorder="1">
      <alignment vertical="center"/>
    </xf>
    <xf numFmtId="180" fontId="0" fillId="0" borderId="0" xfId="1" applyNumberFormat="1" applyFont="1">
      <alignment vertical="center"/>
    </xf>
    <xf numFmtId="40" fontId="0" fillId="2" borderId="0" xfId="1" applyNumberFormat="1" applyFont="1" applyFill="1" applyBorder="1">
      <alignment vertical="center"/>
    </xf>
    <xf numFmtId="0" fontId="0" fillId="0" borderId="0" xfId="0" applyAlignment="1">
      <alignment horizontal="center" vertical="center" wrapText="1"/>
    </xf>
    <xf numFmtId="179" fontId="0" fillId="0" borderId="0" xfId="0" applyNumberFormat="1">
      <alignment vertical="center"/>
    </xf>
    <xf numFmtId="40" fontId="0" fillId="0" borderId="0" xfId="0" applyNumberFormat="1" applyAlignment="1">
      <alignment horizontal="center" vertical="center"/>
    </xf>
    <xf numFmtId="181" fontId="0" fillId="0" borderId="0" xfId="0" applyNumberFormat="1">
      <alignment vertical="center"/>
    </xf>
    <xf numFmtId="49" fontId="0" fillId="0" borderId="0" xfId="0" applyNumberFormat="1">
      <alignment vertical="center"/>
    </xf>
    <xf numFmtId="9" fontId="0" fillId="0" borderId="0" xfId="0" applyNumberFormat="1">
      <alignment vertical="center"/>
    </xf>
    <xf numFmtId="2" fontId="0" fillId="0" borderId="0" xfId="0" applyNumberFormat="1">
      <alignment vertical="center"/>
    </xf>
    <xf numFmtId="38" fontId="0" fillId="0" borderId="0" xfId="0" applyNumberFormat="1">
      <alignment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182" fontId="0" fillId="0" borderId="0" xfId="0" applyNumberFormat="1" applyAlignment="1">
      <alignment horizontal="center" vertical="center"/>
    </xf>
    <xf numFmtId="183" fontId="0" fillId="0" borderId="0" xfId="0" applyNumberFormat="1" applyAlignment="1">
      <alignment horizontal="center" vertical="center"/>
    </xf>
    <xf numFmtId="38" fontId="0" fillId="2" borderId="0" xfId="1" applyFont="1" applyFill="1" applyBorder="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NumberFormat="1">
      <alignment vertical="center"/>
    </xf>
    <xf numFmtId="179" fontId="0" fillId="0" borderId="0" xfId="0" applyNumberFormat="1" applyAlignment="1">
      <alignment horizontal="center" vertical="center"/>
    </xf>
    <xf numFmtId="0" fontId="0" fillId="0" borderId="11" xfId="0" applyFill="1" applyBorder="1">
      <alignment vertical="center"/>
    </xf>
    <xf numFmtId="1" fontId="0" fillId="0" borderId="0" xfId="0" applyNumberFormat="1">
      <alignment vertical="center"/>
    </xf>
    <xf numFmtId="40" fontId="0" fillId="0" borderId="0" xfId="0" applyNumberFormat="1">
      <alignment vertical="center"/>
    </xf>
    <xf numFmtId="184" fontId="0" fillId="0" borderId="0" xfId="0" applyNumberFormat="1">
      <alignment vertical="center"/>
    </xf>
    <xf numFmtId="176" fontId="14" fillId="0" borderId="7" xfId="0" applyNumberFormat="1" applyFont="1" applyBorder="1" applyAlignment="1">
      <alignment horizontal="center" vertical="center" wrapText="1"/>
    </xf>
    <xf numFmtId="0" fontId="6" fillId="0" borderId="0" xfId="0" applyFont="1" applyFill="1" applyBorder="1" applyAlignment="1">
      <alignment vertical="center"/>
    </xf>
    <xf numFmtId="0" fontId="27"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lignment vertical="center"/>
    </xf>
    <xf numFmtId="0" fontId="29" fillId="0" borderId="0" xfId="0" applyFont="1" applyFill="1" applyBorder="1" applyAlignment="1">
      <alignment vertical="center"/>
    </xf>
    <xf numFmtId="0" fontId="9" fillId="0" borderId="0" xfId="0" applyFont="1" applyFill="1" applyBorder="1">
      <alignment vertical="center"/>
    </xf>
    <xf numFmtId="0" fontId="12" fillId="0" borderId="0" xfId="3" applyFont="1" applyFill="1" applyBorder="1" applyAlignment="1">
      <alignment vertical="center"/>
    </xf>
    <xf numFmtId="0" fontId="3" fillId="0" borderId="0" xfId="3" applyFont="1" applyFill="1" applyBorder="1" applyAlignment="1">
      <alignment vertical="center"/>
    </xf>
    <xf numFmtId="9" fontId="2" fillId="0" borderId="0" xfId="0" applyNumberFormat="1" applyFont="1">
      <alignment vertical="center"/>
    </xf>
    <xf numFmtId="40" fontId="0" fillId="0" borderId="1" xfId="1" applyNumberFormat="1" applyFont="1" applyBorder="1">
      <alignment vertical="center"/>
    </xf>
    <xf numFmtId="40" fontId="0" fillId="0" borderId="6" xfId="1" applyNumberFormat="1" applyFont="1" applyBorder="1" applyAlignment="1">
      <alignment horizontal="center" vertical="center"/>
    </xf>
    <xf numFmtId="40" fontId="0" fillId="0" borderId="6" xfId="1" applyNumberFormat="1" applyFont="1" applyBorder="1">
      <alignment vertical="center"/>
    </xf>
    <xf numFmtId="176" fontId="0" fillId="0" borderId="6" xfId="0" applyNumberFormat="1" applyBorder="1" applyAlignment="1">
      <alignment horizontal="center" vertical="center"/>
    </xf>
    <xf numFmtId="0" fontId="0" fillId="0" borderId="6" xfId="0" applyBorder="1">
      <alignment vertical="center"/>
    </xf>
    <xf numFmtId="49" fontId="0" fillId="0" borderId="6" xfId="0" applyNumberFormat="1" applyBorder="1">
      <alignment vertical="center"/>
    </xf>
    <xf numFmtId="176" fontId="0" fillId="0" borderId="1" xfId="0" applyNumberFormat="1" applyBorder="1" applyAlignment="1">
      <alignment horizontal="center" vertical="center"/>
    </xf>
    <xf numFmtId="0" fontId="0" fillId="0" borderId="6" xfId="0" applyBorder="1" applyAlignment="1">
      <alignment horizontal="center" vertical="center"/>
    </xf>
    <xf numFmtId="40" fontId="0" fillId="0" borderId="1" xfId="1" applyNumberFormat="1" applyFont="1" applyBorder="1" applyAlignment="1">
      <alignment horizontal="center" vertical="center"/>
    </xf>
    <xf numFmtId="38" fontId="0" fillId="0" borderId="6" xfId="0" applyNumberFormat="1" applyBorder="1">
      <alignment vertical="center"/>
    </xf>
    <xf numFmtId="0" fontId="3" fillId="0" borderId="0" xfId="0" applyFont="1" applyProtection="1">
      <alignment vertical="center"/>
      <protection hidden="1"/>
    </xf>
    <xf numFmtId="0" fontId="0" fillId="0" borderId="0" xfId="0" applyProtection="1">
      <alignment vertical="center"/>
      <protection hidden="1"/>
    </xf>
    <xf numFmtId="0" fontId="8" fillId="0" borderId="0" xfId="0" applyFont="1" applyProtection="1">
      <alignment vertical="center"/>
      <protection hidden="1"/>
    </xf>
    <xf numFmtId="0" fontId="3"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shrinkToFit="1"/>
      <protection hidden="1"/>
    </xf>
    <xf numFmtId="0" fontId="3" fillId="0" borderId="0" xfId="0" applyFont="1" applyBorder="1" applyProtection="1">
      <alignment vertical="center"/>
      <protection hidden="1"/>
    </xf>
    <xf numFmtId="0" fontId="3" fillId="0" borderId="0" xfId="0" applyFont="1" applyFill="1" applyBorder="1" applyProtection="1">
      <alignment vertical="center"/>
      <protection hidden="1"/>
    </xf>
    <xf numFmtId="0" fontId="3" fillId="3" borderId="3" xfId="0" applyFont="1" applyFill="1" applyBorder="1" applyAlignment="1" applyProtection="1">
      <alignment vertical="center"/>
      <protection hidden="1"/>
    </xf>
    <xf numFmtId="0" fontId="3" fillId="3" borderId="9" xfId="0" applyFont="1" applyFill="1" applyBorder="1" applyAlignment="1" applyProtection="1">
      <alignment vertical="center"/>
      <protection hidden="1"/>
    </xf>
    <xf numFmtId="0" fontId="3" fillId="0" borderId="0" xfId="0" applyFont="1" applyFill="1" applyProtection="1">
      <alignment vertical="center"/>
      <protection hidden="1"/>
    </xf>
    <xf numFmtId="0" fontId="8" fillId="0" borderId="0" xfId="0" applyFont="1" applyFill="1" applyProtection="1">
      <alignment vertical="center"/>
      <protection hidden="1"/>
    </xf>
    <xf numFmtId="0" fontId="3" fillId="0" borderId="0" xfId="0" applyFont="1" applyFill="1" applyBorder="1" applyAlignment="1" applyProtection="1">
      <alignment horizontal="left" vertical="center"/>
      <protection hidden="1"/>
    </xf>
    <xf numFmtId="40" fontId="3" fillId="0" borderId="0" xfId="1" applyNumberFormat="1" applyFont="1" applyFill="1" applyBorder="1" applyAlignment="1" applyProtection="1">
      <alignment horizontal="center" vertical="center"/>
      <protection hidden="1"/>
    </xf>
    <xf numFmtId="40" fontId="3" fillId="0" borderId="0" xfId="0" applyNumberFormat="1" applyFont="1" applyFill="1" applyBorder="1" applyAlignment="1" applyProtection="1">
      <alignment horizontal="center" vertical="center"/>
      <protection hidden="1"/>
    </xf>
    <xf numFmtId="0" fontId="12" fillId="0" borderId="0" xfId="0" applyFont="1" applyAlignment="1" applyProtection="1">
      <alignment vertical="center"/>
      <protection hidden="1"/>
    </xf>
    <xf numFmtId="0" fontId="12" fillId="0" borderId="0" xfId="0" applyFont="1" applyFill="1" applyAlignment="1" applyProtection="1">
      <alignment vertical="center"/>
      <protection hidden="1"/>
    </xf>
    <xf numFmtId="0" fontId="13" fillId="0" borderId="0" xfId="0" applyFont="1" applyAlignment="1" applyProtection="1">
      <alignment vertical="center"/>
      <protection hidden="1"/>
    </xf>
    <xf numFmtId="0" fontId="3" fillId="3" borderId="10" xfId="0" applyFont="1" applyFill="1" applyBorder="1" applyAlignment="1" applyProtection="1">
      <alignment vertical="center"/>
      <protection hidden="1"/>
    </xf>
    <xf numFmtId="0" fontId="3" fillId="3" borderId="1" xfId="0" applyFont="1" applyFill="1" applyBorder="1" applyAlignment="1" applyProtection="1">
      <alignment vertical="center"/>
      <protection hidden="1"/>
    </xf>
    <xf numFmtId="0" fontId="3" fillId="3" borderId="6" xfId="0" applyFont="1" applyFill="1" applyBorder="1" applyAlignment="1" applyProtection="1">
      <alignment vertical="center"/>
      <protection hidden="1"/>
    </xf>
    <xf numFmtId="0" fontId="3" fillId="3" borderId="2"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2" fontId="3" fillId="0" borderId="0" xfId="0" applyNumberFormat="1" applyFont="1" applyFill="1" applyBorder="1" applyAlignment="1" applyProtection="1">
      <alignment vertical="center"/>
      <protection hidden="1"/>
    </xf>
    <xf numFmtId="0" fontId="5" fillId="0" borderId="0" xfId="0" applyFont="1" applyFill="1" applyProtection="1">
      <alignment vertical="center"/>
      <protection hidden="1"/>
    </xf>
    <xf numFmtId="0" fontId="6" fillId="0" borderId="0" xfId="0" applyFont="1" applyBorder="1" applyProtection="1">
      <alignment vertical="center"/>
      <protection hidden="1"/>
    </xf>
    <xf numFmtId="0" fontId="3" fillId="2" borderId="1" xfId="0" applyFont="1" applyFill="1" applyBorder="1" applyProtection="1">
      <alignment vertical="center"/>
      <protection hidden="1"/>
    </xf>
    <xf numFmtId="0" fontId="3" fillId="2" borderId="2" xfId="0" applyFont="1" applyFill="1" applyBorder="1" applyProtection="1">
      <alignment vertical="center"/>
      <protection hidden="1"/>
    </xf>
    <xf numFmtId="0" fontId="8" fillId="0" borderId="0" xfId="0" applyFont="1" applyBorder="1" applyProtection="1">
      <alignment vertical="center"/>
      <protection hidden="1"/>
    </xf>
    <xf numFmtId="0" fontId="0" fillId="0" borderId="0" xfId="0" applyFill="1" applyProtection="1">
      <alignment vertical="center"/>
      <protection hidden="1"/>
    </xf>
    <xf numFmtId="0" fontId="3" fillId="0" borderId="3" xfId="0" applyFont="1" applyBorder="1" applyProtection="1">
      <alignment vertical="center"/>
      <protection hidden="1"/>
    </xf>
    <xf numFmtId="0" fontId="3" fillId="0" borderId="1" xfId="0" applyFont="1" applyFill="1" applyBorder="1" applyProtection="1">
      <alignment vertical="center"/>
      <protection hidden="1"/>
    </xf>
    <xf numFmtId="0" fontId="3" fillId="0" borderId="3" xfId="0" applyFont="1" applyFill="1" applyBorder="1" applyProtection="1">
      <alignment vertical="center"/>
      <protection hidden="1"/>
    </xf>
    <xf numFmtId="0" fontId="3" fillId="0" borderId="6" xfId="0" applyFont="1" applyFill="1" applyBorder="1" applyAlignment="1" applyProtection="1">
      <alignment vertical="center"/>
      <protection hidden="1"/>
    </xf>
    <xf numFmtId="0" fontId="3" fillId="0" borderId="2" xfId="0" applyFont="1" applyFill="1" applyBorder="1" applyAlignment="1" applyProtection="1">
      <alignment vertical="center"/>
      <protection hidden="1"/>
    </xf>
    <xf numFmtId="0" fontId="3" fillId="0" borderId="8" xfId="0" applyFont="1" applyFill="1" applyBorder="1" applyAlignment="1" applyProtection="1">
      <alignment horizontal="center" vertical="center" textRotation="255" shrinkToFit="1"/>
      <protection hidden="1"/>
    </xf>
    <xf numFmtId="0" fontId="0" fillId="0" borderId="0" xfId="0" applyFill="1" applyBorder="1" applyProtection="1">
      <alignment vertical="center"/>
      <protection hidden="1"/>
    </xf>
    <xf numFmtId="0" fontId="13" fillId="0" borderId="0" xfId="0" applyFont="1" applyFill="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6" xfId="0" applyFont="1" applyFill="1" applyBorder="1" applyAlignment="1" applyProtection="1">
      <alignment horizontal="left" vertical="center"/>
      <protection hidden="1"/>
    </xf>
    <xf numFmtId="0" fontId="3" fillId="0" borderId="2" xfId="0" applyFont="1" applyFill="1" applyBorder="1" applyAlignment="1" applyProtection="1">
      <alignment horizontal="left" vertical="center"/>
      <protection hidden="1"/>
    </xf>
    <xf numFmtId="0" fontId="3" fillId="0" borderId="1" xfId="0"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3" fillId="0" borderId="2"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textRotation="255"/>
      <protection hidden="1"/>
    </xf>
    <xf numFmtId="0" fontId="3" fillId="0" borderId="10" xfId="0" applyFont="1" applyFill="1" applyBorder="1" applyAlignment="1" applyProtection="1">
      <alignment horizontal="center" vertical="center" textRotation="255"/>
      <protection hidden="1"/>
    </xf>
    <xf numFmtId="0" fontId="3" fillId="0" borderId="9" xfId="0" applyFont="1" applyFill="1" applyBorder="1" applyAlignment="1" applyProtection="1">
      <alignment horizontal="center" vertical="center" textRotation="255"/>
      <protection hidden="1"/>
    </xf>
    <xf numFmtId="0" fontId="3" fillId="0" borderId="7" xfId="0" applyFont="1" applyFill="1" applyBorder="1" applyAlignment="1" applyProtection="1">
      <alignment horizontal="center" vertical="center" textRotation="255" shrinkToFit="1"/>
      <protection hidden="1"/>
    </xf>
    <xf numFmtId="0" fontId="3" fillId="0" borderId="1" xfId="0" applyNumberFormat="1" applyFont="1" applyFill="1" applyBorder="1" applyAlignment="1" applyProtection="1">
      <alignment horizontal="center" vertical="center"/>
      <protection locked="0" hidden="1"/>
    </xf>
    <xf numFmtId="0" fontId="3" fillId="0" borderId="6" xfId="0" applyNumberFormat="1" applyFont="1" applyFill="1" applyBorder="1" applyAlignment="1" applyProtection="1">
      <alignment horizontal="center" vertical="center"/>
      <protection locked="0" hidden="1"/>
    </xf>
    <xf numFmtId="0" fontId="3" fillId="0" borderId="2" xfId="0" applyNumberFormat="1" applyFont="1" applyFill="1" applyBorder="1" applyAlignment="1" applyProtection="1">
      <alignment horizontal="center" vertical="center"/>
      <protection locked="0" hidden="1"/>
    </xf>
    <xf numFmtId="0" fontId="3" fillId="0" borderId="7"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center" vertical="center"/>
      <protection locked="0" hidden="1"/>
    </xf>
    <xf numFmtId="0" fontId="3" fillId="0" borderId="6" xfId="0"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vertical="center"/>
      <protection locked="0" hidden="1"/>
    </xf>
    <xf numFmtId="0" fontId="3" fillId="0" borderId="7" xfId="0" applyFont="1" applyFill="1" applyBorder="1" applyAlignment="1" applyProtection="1">
      <alignment horizontal="center" vertical="center" textRotation="255"/>
      <protection hidden="1"/>
    </xf>
    <xf numFmtId="0" fontId="3" fillId="2" borderId="1" xfId="0" applyFont="1" applyFill="1" applyBorder="1" applyAlignment="1" applyProtection="1">
      <alignment horizontal="center" vertical="center"/>
      <protection locked="0" hidden="1"/>
    </xf>
    <xf numFmtId="0" fontId="3" fillId="2" borderId="6"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0" borderId="6"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40" fontId="3" fillId="0" borderId="1" xfId="1" applyNumberFormat="1" applyFont="1" applyFill="1" applyBorder="1" applyAlignment="1" applyProtection="1">
      <alignment horizontal="center" vertical="center"/>
      <protection hidden="1"/>
    </xf>
    <xf numFmtId="40" fontId="3" fillId="0" borderId="6" xfId="1" applyNumberFormat="1" applyFont="1" applyFill="1" applyBorder="1" applyAlignment="1" applyProtection="1">
      <alignment horizontal="center" vertical="center"/>
      <protection hidden="1"/>
    </xf>
    <xf numFmtId="40" fontId="3" fillId="0" borderId="2" xfId="1" applyNumberFormat="1"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40" fontId="3" fillId="0" borderId="1" xfId="1" applyNumberFormat="1" applyFont="1" applyBorder="1" applyAlignment="1" applyProtection="1">
      <alignment horizontal="center" vertical="center"/>
      <protection hidden="1"/>
    </xf>
    <xf numFmtId="40" fontId="3" fillId="0" borderId="6" xfId="1" applyNumberFormat="1" applyFont="1" applyBorder="1" applyAlignment="1" applyProtection="1">
      <alignment horizontal="center" vertical="center"/>
      <protection hidden="1"/>
    </xf>
    <xf numFmtId="40" fontId="3" fillId="0" borderId="2" xfId="1" applyNumberFormat="1" applyFont="1" applyBorder="1" applyAlignment="1" applyProtection="1">
      <alignment horizontal="center" vertical="center"/>
      <protection hidden="1"/>
    </xf>
    <xf numFmtId="40" fontId="3" fillId="0" borderId="7" xfId="1" applyNumberFormat="1" applyFont="1" applyFill="1" applyBorder="1" applyAlignment="1" applyProtection="1">
      <alignment horizontal="center" vertical="center"/>
      <protection hidden="1"/>
    </xf>
    <xf numFmtId="38" fontId="3" fillId="0" borderId="7" xfId="0" applyNumberFormat="1" applyFont="1" applyFill="1" applyBorder="1" applyAlignment="1" applyProtection="1">
      <alignment horizontal="center" vertical="center"/>
      <protection hidden="1"/>
    </xf>
    <xf numFmtId="40" fontId="3" fillId="3" borderId="7" xfId="0" applyNumberFormat="1" applyFont="1" applyFill="1" applyBorder="1" applyAlignment="1" applyProtection="1">
      <alignment horizontal="center" vertical="center"/>
      <protection hidden="1"/>
    </xf>
    <xf numFmtId="0" fontId="3" fillId="3" borderId="1" xfId="0" applyFont="1" applyFill="1" applyBorder="1" applyAlignment="1" applyProtection="1">
      <alignment horizontal="left" vertical="center"/>
      <protection hidden="1"/>
    </xf>
    <xf numFmtId="0" fontId="3" fillId="3" borderId="6"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protection hidden="1"/>
    </xf>
    <xf numFmtId="0" fontId="3" fillId="3" borderId="6"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11" fillId="4" borderId="7" xfId="0" applyFont="1" applyFill="1" applyBorder="1" applyAlignment="1" applyProtection="1">
      <alignment horizontal="center" vertical="center"/>
      <protection hidden="1"/>
    </xf>
    <xf numFmtId="38" fontId="3" fillId="0" borderId="1" xfId="1" applyFont="1" applyFill="1" applyBorder="1" applyAlignment="1" applyProtection="1">
      <alignment horizontal="center" vertical="center"/>
      <protection hidden="1"/>
    </xf>
    <xf numFmtId="38" fontId="3" fillId="0" borderId="6" xfId="1" applyFont="1" applyFill="1" applyBorder="1" applyAlignment="1" applyProtection="1">
      <alignment horizontal="center" vertical="center"/>
      <protection hidden="1"/>
    </xf>
    <xf numFmtId="38" fontId="3" fillId="0" borderId="2" xfId="1"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40" fontId="0" fillId="0" borderId="6" xfId="1" applyNumberFormat="1" applyFont="1" applyBorder="1" applyAlignment="1">
      <alignment horizontal="center" vertical="center"/>
    </xf>
    <xf numFmtId="40" fontId="0" fillId="0" borderId="2" xfId="1" applyNumberFormat="1" applyFont="1" applyBorder="1" applyAlignment="1">
      <alignment horizontal="center" vertical="center"/>
    </xf>
    <xf numFmtId="40" fontId="5" fillId="0" borderId="6" xfId="1" applyNumberFormat="1" applyFont="1" applyBorder="1" applyAlignment="1">
      <alignment horizontal="center" vertical="center"/>
    </xf>
    <xf numFmtId="40" fontId="0" fillId="0" borderId="0" xfId="1" applyNumberFormat="1" applyFont="1" applyAlignment="1">
      <alignment horizontal="center" vertical="center"/>
    </xf>
    <xf numFmtId="40" fontId="5" fillId="0" borderId="0" xfId="1" applyNumberFormat="1" applyFont="1" applyAlignment="1">
      <alignment horizontal="center" vertical="center"/>
    </xf>
    <xf numFmtId="40" fontId="0" fillId="0" borderId="0" xfId="1" applyNumberFormat="1" applyFont="1" applyFill="1" applyAlignment="1">
      <alignment horizontal="center" vertical="center"/>
    </xf>
    <xf numFmtId="0" fontId="0" fillId="0" borderId="0" xfId="0" applyAlignment="1">
      <alignment horizontal="center" vertical="center"/>
    </xf>
    <xf numFmtId="40" fontId="0" fillId="0" borderId="0" xfId="1" applyNumberFormat="1" applyFont="1" applyAlignment="1">
      <alignment horizontal="center" vertical="center" wrapText="1"/>
    </xf>
    <xf numFmtId="176" fontId="5" fillId="0" borderId="6" xfId="0" applyNumberFormat="1" applyFont="1" applyBorder="1" applyAlignment="1">
      <alignment horizontal="center" vertical="center"/>
    </xf>
    <xf numFmtId="176" fontId="5" fillId="0" borderId="0" xfId="0" applyNumberFormat="1"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40" fontId="5" fillId="0" borderId="6" xfId="0" applyNumberFormat="1" applyFont="1" applyBorder="1" applyAlignment="1">
      <alignment horizontal="center" vertical="center"/>
    </xf>
    <xf numFmtId="40" fontId="0" fillId="0" borderId="6" xfId="0" applyNumberFormat="1" applyBorder="1" applyAlignment="1">
      <alignment horizontal="center" vertical="center"/>
    </xf>
    <xf numFmtId="40" fontId="5" fillId="0" borderId="0" xfId="0" applyNumberFormat="1" applyFont="1" applyAlignment="1">
      <alignment horizontal="center" vertical="center"/>
    </xf>
    <xf numFmtId="40" fontId="0" fillId="0" borderId="0" xfId="0" applyNumberFormat="1" applyAlignment="1">
      <alignment horizontal="center" vertical="center"/>
    </xf>
    <xf numFmtId="0" fontId="14" fillId="0" borderId="18" xfId="0" applyFont="1" applyBorder="1" applyAlignment="1">
      <alignment horizontal="lef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textRotation="255"/>
    </xf>
    <xf numFmtId="0" fontId="14" fillId="0" borderId="16" xfId="0" applyFont="1" applyBorder="1" applyAlignment="1">
      <alignment horizontal="left" vertic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7" xfId="0" applyFont="1" applyBorder="1" applyAlignment="1">
      <alignment horizontal="left" vertical="center"/>
    </xf>
    <xf numFmtId="0" fontId="14" fillId="0" borderId="7" xfId="0" applyFont="1" applyBorder="1" applyAlignment="1">
      <alignment horizontal="center" vertical="center" textRotation="255" shrinkToFit="1"/>
    </xf>
    <xf numFmtId="0" fontId="14" fillId="0" borderId="7" xfId="0" applyFont="1" applyBorder="1" applyAlignment="1">
      <alignment horizontal="left" vertical="center" wrapText="1"/>
    </xf>
    <xf numFmtId="0" fontId="14" fillId="0" borderId="8"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2" xfId="0" applyFont="1" applyBorder="1" applyAlignment="1">
      <alignment horizontal="left" vertical="center" wrapText="1"/>
    </xf>
    <xf numFmtId="0" fontId="14" fillId="0" borderId="6" xfId="0" applyFont="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6" xfId="0" applyFont="1" applyBorder="1" applyAlignment="1">
      <alignment horizontal="left" vertical="center" wrapText="1"/>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6" fillId="0" borderId="0" xfId="0" applyFont="1" applyAlignment="1">
      <alignment horizontal="center" vertical="center" wrapText="1"/>
    </xf>
    <xf numFmtId="0" fontId="14" fillId="0" borderId="10" xfId="0" applyFont="1" applyBorder="1" applyAlignment="1">
      <alignment horizontal="left" vertical="center" wrapText="1"/>
    </xf>
    <xf numFmtId="0" fontId="25" fillId="9" borderId="25" xfId="0" applyFont="1" applyFill="1" applyBorder="1" applyAlignment="1">
      <alignment horizontal="right" vertical="center" wrapText="1"/>
    </xf>
    <xf numFmtId="0" fontId="25" fillId="9" borderId="31" xfId="0" applyFont="1" applyFill="1" applyBorder="1" applyAlignment="1">
      <alignment horizontal="right" vertical="center" wrapText="1"/>
    </xf>
    <xf numFmtId="0" fontId="24" fillId="0" borderId="7" xfId="0" applyFont="1" applyBorder="1" applyAlignment="1">
      <alignment horizontal="left" vertical="center" textRotation="255" wrapText="1" shrinkToFit="1"/>
    </xf>
    <xf numFmtId="0" fontId="24" fillId="0" borderId="7" xfId="0" applyFont="1" applyBorder="1" applyAlignment="1">
      <alignment horizontal="center" vertical="center" textRotation="255" shrinkToFit="1"/>
    </xf>
    <xf numFmtId="0" fontId="24" fillId="0" borderId="7" xfId="0" applyFont="1" applyBorder="1" applyAlignment="1">
      <alignment horizontal="center" vertical="center" shrinkToFit="1"/>
    </xf>
    <xf numFmtId="0" fontId="25" fillId="9" borderId="28" xfId="0" applyFont="1" applyFill="1" applyBorder="1" applyAlignment="1">
      <alignment horizontal="right" vertical="center" wrapText="1"/>
    </xf>
    <xf numFmtId="0" fontId="22" fillId="0" borderId="7" xfId="0" applyFont="1" applyBorder="1" applyAlignment="1">
      <alignment horizontal="left" vertical="center" textRotation="255"/>
    </xf>
    <xf numFmtId="0" fontId="22" fillId="0" borderId="7" xfId="0" applyFont="1" applyBorder="1" applyAlignment="1">
      <alignment horizontal="center" vertical="center" wrapText="1" shrinkToFit="1"/>
    </xf>
    <xf numFmtId="0" fontId="23" fillId="7" borderId="20"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4" fillId="0" borderId="7" xfId="0" applyFont="1" applyBorder="1" applyAlignment="1">
      <alignment horizontal="center" vertical="center" textRotation="255" wrapText="1" shrinkToFit="1"/>
    </xf>
    <xf numFmtId="0" fontId="21" fillId="0" borderId="7" xfId="0" applyFont="1" applyBorder="1" applyAlignment="1">
      <alignment horizontal="center" vertical="center" textRotation="255"/>
    </xf>
    <xf numFmtId="0" fontId="21" fillId="0" borderId="7" xfId="0" applyFont="1" applyBorder="1" applyAlignment="1">
      <alignment horizontal="left" vertical="center" textRotation="255" wrapText="1"/>
    </xf>
    <xf numFmtId="0" fontId="22" fillId="0" borderId="7"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cellXfs>
  <cellStyles count="4">
    <cellStyle name="パーセント" xfId="2" builtinId="5"/>
    <cellStyle name="桁区切り" xfId="1" builtinId="6"/>
    <cellStyle name="標準" xfId="0" builtinId="0"/>
    <cellStyle name="標準 2" xfId="3" xr:uid="{AFC54D32-020F-4160-A5A8-C08782AD705B}"/>
  </cellStyles>
  <dxfs count="58">
    <dxf>
      <font>
        <strike val="0"/>
        <color auto="1"/>
      </font>
      <fill>
        <patternFill>
          <bgColor theme="0" tint="-4.9989318521683403E-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4517;&#35201;&#36039;&#26009;&#12398;&#12372;&#26696;&#20869;!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hyperlink" Target="#&#38651;&#27671;&#26009;&#37329;&#35430;&#31639;&#32080;&#26524;!A1"/></Relationships>
</file>

<file path=xl/drawings/_rels/drawing4.xml.rels><?xml version="1.0" encoding="UTF-8" standalone="yes"?>
<Relationships xmlns="http://schemas.openxmlformats.org/package/2006/relationships"><Relationship Id="rId1" Type="http://schemas.openxmlformats.org/officeDocument/2006/relationships/hyperlink" Target="#&#35430;&#31639;&#35576;&#20803;&#20837;&#21147;!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240195</xdr:rowOff>
    </xdr:from>
    <xdr:to>
      <xdr:col>45</xdr:col>
      <xdr:colOff>0</xdr:colOff>
      <xdr:row>3</xdr:row>
      <xdr:rowOff>0</xdr:rowOff>
    </xdr:to>
    <xdr:sp macro="" textlink="">
      <xdr:nvSpPr>
        <xdr:cNvPr id="2" name="Rectangle 3">
          <a:extLst>
            <a:ext uri="{FF2B5EF4-FFF2-40B4-BE49-F238E27FC236}">
              <a16:creationId xmlns:a16="http://schemas.microsoft.com/office/drawing/2014/main" id="{09F0BD73-C301-4293-BCDD-0824D95DC467}"/>
            </a:ext>
          </a:extLst>
        </xdr:cNvPr>
        <xdr:cNvSpPr>
          <a:spLocks noChangeArrowheads="1"/>
        </xdr:cNvSpPr>
      </xdr:nvSpPr>
      <xdr:spPr bwMode="auto">
        <a:xfrm>
          <a:off x="209550" y="230670"/>
          <a:ext cx="9220200" cy="455130"/>
        </a:xfrm>
        <a:prstGeom prst="rect">
          <a:avLst/>
        </a:prstGeom>
        <a:solidFill>
          <a:schemeClr val="accent5">
            <a:lumMod val="20000"/>
            <a:lumOff val="80000"/>
          </a:schemeClr>
        </a:solidFill>
        <a:ln>
          <a:solidFill>
            <a:srgbClr val="0066FF"/>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a:t>
          </a: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_</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試算表１（離島等供給約款［低圧用］）のご案内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35</xdr:row>
      <xdr:rowOff>0</xdr:rowOff>
    </xdr:from>
    <xdr:to>
      <xdr:col>43</xdr:col>
      <xdr:colOff>0</xdr:colOff>
      <xdr:row>38</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9AD0795-9A73-42AC-93FB-4884E1B2572E}"/>
            </a:ext>
          </a:extLst>
        </xdr:cNvPr>
        <xdr:cNvSpPr/>
      </xdr:nvSpPr>
      <xdr:spPr>
        <a:xfrm>
          <a:off x="7124700" y="8229600"/>
          <a:ext cx="1885950" cy="685800"/>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次ページ</a:t>
          </a:r>
          <a:endParaRPr lang="ja-JP" altLang="ja-JP">
            <a:effectLst/>
            <a:latin typeface="游ゴシック" panose="020B0400000000000000" pitchFamily="50" charset="-128"/>
            <a:ea typeface="游ゴシック" panose="020B0400000000000000" pitchFamily="50" charset="-128"/>
          </a:endParaRP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「必要資料のご案内」</a:t>
          </a:r>
          <a:endParaRPr lang="ja-JP" altLang="ja-JP">
            <a:effectLst/>
            <a:latin typeface="游ゴシック" panose="020B0400000000000000" pitchFamily="50" charset="-128"/>
            <a:ea typeface="游ゴシック" panose="020B0400000000000000" pitchFamily="50" charset="-128"/>
          </a:endParaRPr>
        </a:p>
      </xdr:txBody>
    </xdr:sp>
    <xdr:clientData/>
  </xdr:twoCellAnchor>
  <xdr:twoCellAnchor editAs="oneCell">
    <xdr:from>
      <xdr:col>4</xdr:col>
      <xdr:colOff>108299</xdr:colOff>
      <xdr:row>33</xdr:row>
      <xdr:rowOff>0</xdr:rowOff>
    </xdr:from>
    <xdr:to>
      <xdr:col>4</xdr:col>
      <xdr:colOff>111474</xdr:colOff>
      <xdr:row>38</xdr:row>
      <xdr:rowOff>140445</xdr:rowOff>
    </xdr:to>
    <xdr:pic>
      <xdr:nvPicPr>
        <xdr:cNvPr id="4" name="図 3">
          <a:extLst>
            <a:ext uri="{FF2B5EF4-FFF2-40B4-BE49-F238E27FC236}">
              <a16:creationId xmlns:a16="http://schemas.microsoft.com/office/drawing/2014/main" id="{655100C2-11E6-4962-B026-3B846C8FBA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6499" y="8001000"/>
          <a:ext cx="0" cy="128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2070</xdr:rowOff>
    </xdr:from>
    <xdr:to>
      <xdr:col>47</xdr:col>
      <xdr:colOff>47625</xdr:colOff>
      <xdr:row>3</xdr:row>
      <xdr:rowOff>0</xdr:rowOff>
    </xdr:to>
    <xdr:sp macro="" textlink="">
      <xdr:nvSpPr>
        <xdr:cNvPr id="2" name="Rectangle 3">
          <a:extLst>
            <a:ext uri="{FF2B5EF4-FFF2-40B4-BE49-F238E27FC236}">
              <a16:creationId xmlns:a16="http://schemas.microsoft.com/office/drawing/2014/main" id="{29E9D55E-0AF5-4ADA-B182-703095EC92B3}"/>
            </a:ext>
          </a:extLst>
        </xdr:cNvPr>
        <xdr:cNvSpPr>
          <a:spLocks noChangeArrowheads="1"/>
        </xdr:cNvSpPr>
      </xdr:nvSpPr>
      <xdr:spPr bwMode="auto">
        <a:xfrm>
          <a:off x="209550" y="230670"/>
          <a:ext cx="9686925" cy="455130"/>
        </a:xfrm>
        <a:prstGeom prst="rect">
          <a:avLst/>
        </a:prstGeom>
        <a:solidFill>
          <a:schemeClr val="accent5">
            <a:lumMod val="20000"/>
            <a:lumOff val="80000"/>
          </a:schemeClr>
        </a:solidFill>
        <a:ln>
          <a:solidFill>
            <a:srgbClr val="0066FF"/>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必要書類のご案内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4</xdr:col>
      <xdr:colOff>108299</xdr:colOff>
      <xdr:row>34</xdr:row>
      <xdr:rowOff>0</xdr:rowOff>
    </xdr:from>
    <xdr:to>
      <xdr:col>4</xdr:col>
      <xdr:colOff>108299</xdr:colOff>
      <xdr:row>39</xdr:row>
      <xdr:rowOff>95995</xdr:rowOff>
    </xdr:to>
    <xdr:pic>
      <xdr:nvPicPr>
        <xdr:cNvPr id="4" name="図 3">
          <a:extLst>
            <a:ext uri="{FF2B5EF4-FFF2-40B4-BE49-F238E27FC236}">
              <a16:creationId xmlns:a16="http://schemas.microsoft.com/office/drawing/2014/main" id="{797A433C-A385-47C2-AA2B-3C40D2E648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499" y="8001000"/>
          <a:ext cx="0" cy="128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67553</xdr:colOff>
      <xdr:row>10</xdr:row>
      <xdr:rowOff>84746</xdr:rowOff>
    </xdr:from>
    <xdr:to>
      <xdr:col>17</xdr:col>
      <xdr:colOff>131886</xdr:colOff>
      <xdr:row>28</xdr:row>
      <xdr:rowOff>139212</xdr:rowOff>
    </xdr:to>
    <xdr:grpSp>
      <xdr:nvGrpSpPr>
        <xdr:cNvPr id="33" name="グループ化 32">
          <a:extLst>
            <a:ext uri="{FF2B5EF4-FFF2-40B4-BE49-F238E27FC236}">
              <a16:creationId xmlns:a16="http://schemas.microsoft.com/office/drawing/2014/main" id="{695A7BE8-719E-4FC0-948B-8D1C780FF6E6}"/>
            </a:ext>
          </a:extLst>
        </xdr:cNvPr>
        <xdr:cNvGrpSpPr/>
      </xdr:nvGrpSpPr>
      <xdr:grpSpPr>
        <a:xfrm>
          <a:off x="486653" y="2370746"/>
          <a:ext cx="3207583" cy="4169266"/>
          <a:chOff x="495689" y="2359268"/>
          <a:chExt cx="2565849" cy="3477773"/>
        </a:xfrm>
      </xdr:grpSpPr>
      <xdr:pic>
        <xdr:nvPicPr>
          <xdr:cNvPr id="18" name="図 17">
            <a:extLst>
              <a:ext uri="{FF2B5EF4-FFF2-40B4-BE49-F238E27FC236}">
                <a16:creationId xmlns:a16="http://schemas.microsoft.com/office/drawing/2014/main" id="{A75CC3CF-6080-49E6-B0B9-8A383BC5B29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71499" y="2359268"/>
            <a:ext cx="2490039" cy="3477773"/>
          </a:xfrm>
          <a:prstGeom prst="rect">
            <a:avLst/>
          </a:prstGeom>
          <a:ln>
            <a:solidFill>
              <a:schemeClr val="accent1">
                <a:shade val="50000"/>
              </a:schemeClr>
            </a:solidFill>
          </a:ln>
        </xdr:spPr>
      </xdr:pic>
      <xdr:grpSp>
        <xdr:nvGrpSpPr>
          <xdr:cNvPr id="21" name="グループ化 20">
            <a:extLst>
              <a:ext uri="{FF2B5EF4-FFF2-40B4-BE49-F238E27FC236}">
                <a16:creationId xmlns:a16="http://schemas.microsoft.com/office/drawing/2014/main" id="{F9178AE0-7A8C-4049-94AE-9A56EC82C34B}"/>
              </a:ext>
            </a:extLst>
          </xdr:cNvPr>
          <xdr:cNvGrpSpPr/>
        </xdr:nvGrpSpPr>
        <xdr:grpSpPr>
          <a:xfrm>
            <a:off x="498231" y="3165230"/>
            <a:ext cx="1195563" cy="161469"/>
            <a:chOff x="465259" y="3177683"/>
            <a:chExt cx="1370135" cy="162539"/>
          </a:xfrm>
        </xdr:grpSpPr>
        <xdr:sp macro="" textlink="">
          <xdr:nvSpPr>
            <xdr:cNvPr id="22" name="楕円 21">
              <a:extLst>
                <a:ext uri="{FF2B5EF4-FFF2-40B4-BE49-F238E27FC236}">
                  <a16:creationId xmlns:a16="http://schemas.microsoft.com/office/drawing/2014/main" id="{24AB7BC6-DEE1-478F-9FF2-5597D85A3435}"/>
                </a:ext>
              </a:extLst>
            </xdr:cNvPr>
            <xdr:cNvSpPr/>
          </xdr:nvSpPr>
          <xdr:spPr>
            <a:xfrm>
              <a:off x="465259" y="3177683"/>
              <a:ext cx="180975" cy="15490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1 </a:t>
              </a:r>
              <a:endParaRPr kumimoji="1" lang="ja-JP" altLang="en-US" sz="1200"/>
            </a:p>
          </xdr:txBody>
        </xdr:sp>
        <xdr:cxnSp macro="">
          <xdr:nvCxnSpPr>
            <xdr:cNvPr id="23" name="直線コネクタ 22">
              <a:extLst>
                <a:ext uri="{FF2B5EF4-FFF2-40B4-BE49-F238E27FC236}">
                  <a16:creationId xmlns:a16="http://schemas.microsoft.com/office/drawing/2014/main" id="{0B98853F-1285-43EE-B4EF-A4E37F3FE245}"/>
                </a:ext>
              </a:extLst>
            </xdr:cNvPr>
            <xdr:cNvCxnSpPr/>
          </xdr:nvCxnSpPr>
          <xdr:spPr>
            <a:xfrm>
              <a:off x="610332" y="3338796"/>
              <a:ext cx="1225062" cy="14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CDFC8BF6-E5C1-4849-89AC-D8FCD9522D3D}"/>
              </a:ext>
            </a:extLst>
          </xdr:cNvPr>
          <xdr:cNvGrpSpPr/>
        </xdr:nvGrpSpPr>
        <xdr:grpSpPr>
          <a:xfrm>
            <a:off x="495689" y="3338395"/>
            <a:ext cx="1248119" cy="151852"/>
            <a:chOff x="495689" y="3338395"/>
            <a:chExt cx="1248119" cy="151852"/>
          </a:xfrm>
        </xdr:grpSpPr>
        <xdr:sp macro="" textlink="">
          <xdr:nvSpPr>
            <xdr:cNvPr id="19" name="楕円 18">
              <a:extLst>
                <a:ext uri="{FF2B5EF4-FFF2-40B4-BE49-F238E27FC236}">
                  <a16:creationId xmlns:a16="http://schemas.microsoft.com/office/drawing/2014/main" id="{F7A130EA-DD5D-4A9D-B197-8727BE9BC5CC}"/>
                </a:ext>
              </a:extLst>
            </xdr:cNvPr>
            <xdr:cNvSpPr/>
          </xdr:nvSpPr>
          <xdr:spPr>
            <a:xfrm>
              <a:off x="495689" y="3338395"/>
              <a:ext cx="156036" cy="15185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3 </a:t>
              </a:r>
              <a:endParaRPr kumimoji="1" lang="ja-JP" altLang="en-US" sz="1200"/>
            </a:p>
          </xdr:txBody>
        </xdr:sp>
        <xdr:cxnSp macro="">
          <xdr:nvCxnSpPr>
            <xdr:cNvPr id="24" name="直線コネクタ 23">
              <a:extLst>
                <a:ext uri="{FF2B5EF4-FFF2-40B4-BE49-F238E27FC236}">
                  <a16:creationId xmlns:a16="http://schemas.microsoft.com/office/drawing/2014/main" id="{A6E3A223-9086-45BD-B62E-F239F326C5A4}"/>
                </a:ext>
              </a:extLst>
            </xdr:cNvPr>
            <xdr:cNvCxnSpPr/>
          </xdr:nvCxnSpPr>
          <xdr:spPr>
            <a:xfrm flipV="1">
              <a:off x="597505" y="3458308"/>
              <a:ext cx="1146303" cy="263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25" name="グループ化 24">
            <a:extLst>
              <a:ext uri="{FF2B5EF4-FFF2-40B4-BE49-F238E27FC236}">
                <a16:creationId xmlns:a16="http://schemas.microsoft.com/office/drawing/2014/main" id="{2406AD4E-9AD9-4AFE-897E-0DF7E159435B}"/>
              </a:ext>
            </a:extLst>
          </xdr:cNvPr>
          <xdr:cNvGrpSpPr/>
        </xdr:nvGrpSpPr>
        <xdr:grpSpPr>
          <a:xfrm>
            <a:off x="1731842" y="3175933"/>
            <a:ext cx="1121855" cy="163740"/>
            <a:chOff x="1897673" y="3185525"/>
            <a:chExt cx="1285875" cy="164810"/>
          </a:xfrm>
        </xdr:grpSpPr>
        <xdr:sp macro="" textlink="">
          <xdr:nvSpPr>
            <xdr:cNvPr id="26" name="楕円 25">
              <a:extLst>
                <a:ext uri="{FF2B5EF4-FFF2-40B4-BE49-F238E27FC236}">
                  <a16:creationId xmlns:a16="http://schemas.microsoft.com/office/drawing/2014/main" id="{76636860-990E-4E50-84BD-B8D6D4F6E0DF}"/>
                </a:ext>
              </a:extLst>
            </xdr:cNvPr>
            <xdr:cNvSpPr/>
          </xdr:nvSpPr>
          <xdr:spPr>
            <a:xfrm>
              <a:off x="1897673" y="3185525"/>
              <a:ext cx="180975" cy="15134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2  </a:t>
              </a:r>
              <a:endParaRPr kumimoji="1" lang="ja-JP" altLang="en-US" sz="1200"/>
            </a:p>
          </xdr:txBody>
        </xdr:sp>
        <xdr:cxnSp macro="">
          <xdr:nvCxnSpPr>
            <xdr:cNvPr id="27" name="直線コネクタ 26">
              <a:extLst>
                <a:ext uri="{FF2B5EF4-FFF2-40B4-BE49-F238E27FC236}">
                  <a16:creationId xmlns:a16="http://schemas.microsoft.com/office/drawing/2014/main" id="{B6C96BE1-2ADC-4C2D-B44D-A448B143EFB9}"/>
                </a:ext>
              </a:extLst>
            </xdr:cNvPr>
            <xdr:cNvCxnSpPr/>
          </xdr:nvCxnSpPr>
          <xdr:spPr>
            <a:xfrm flipV="1">
              <a:off x="2021497" y="3347482"/>
              <a:ext cx="1162051" cy="28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6E243692-7009-4333-A8B3-9C701C828803}"/>
              </a:ext>
            </a:extLst>
          </xdr:cNvPr>
          <xdr:cNvGrpSpPr/>
        </xdr:nvGrpSpPr>
        <xdr:grpSpPr>
          <a:xfrm>
            <a:off x="2097111" y="4243905"/>
            <a:ext cx="868011" cy="163906"/>
            <a:chOff x="2097111" y="4243905"/>
            <a:chExt cx="868011" cy="163906"/>
          </a:xfrm>
        </xdr:grpSpPr>
        <xdr:sp macro="" textlink="">
          <xdr:nvSpPr>
            <xdr:cNvPr id="20" name="楕円 19">
              <a:extLst>
                <a:ext uri="{FF2B5EF4-FFF2-40B4-BE49-F238E27FC236}">
                  <a16:creationId xmlns:a16="http://schemas.microsoft.com/office/drawing/2014/main" id="{0046DD54-5D90-45EA-B980-2F1A23AFBF0C}"/>
                </a:ext>
              </a:extLst>
            </xdr:cNvPr>
            <xdr:cNvSpPr/>
          </xdr:nvSpPr>
          <xdr:spPr>
            <a:xfrm>
              <a:off x="2097111" y="4243905"/>
              <a:ext cx="156035" cy="14828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4</a:t>
              </a:r>
              <a:endParaRPr kumimoji="1" lang="ja-JP" altLang="en-US" sz="1200"/>
            </a:p>
          </xdr:txBody>
        </xdr:sp>
        <xdr:cxnSp macro="">
          <xdr:nvCxnSpPr>
            <xdr:cNvPr id="28" name="直線コネクタ 27">
              <a:extLst>
                <a:ext uri="{FF2B5EF4-FFF2-40B4-BE49-F238E27FC236}">
                  <a16:creationId xmlns:a16="http://schemas.microsoft.com/office/drawing/2014/main" id="{58603237-42E9-4DEB-B4AC-664784A74FEE}"/>
                </a:ext>
              </a:extLst>
            </xdr:cNvPr>
            <xdr:cNvCxnSpPr/>
          </xdr:nvCxnSpPr>
          <xdr:spPr>
            <a:xfrm>
              <a:off x="2201032" y="4407007"/>
              <a:ext cx="764090" cy="80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161925</xdr:colOff>
      <xdr:row>10</xdr:row>
      <xdr:rowOff>66675</xdr:rowOff>
    </xdr:from>
    <xdr:to>
      <xdr:col>46</xdr:col>
      <xdr:colOff>180265</xdr:colOff>
      <xdr:row>47</xdr:row>
      <xdr:rowOff>113237</xdr:rowOff>
    </xdr:to>
    <xdr:grpSp>
      <xdr:nvGrpSpPr>
        <xdr:cNvPr id="7" name="グループ化 6">
          <a:extLst>
            <a:ext uri="{FF2B5EF4-FFF2-40B4-BE49-F238E27FC236}">
              <a16:creationId xmlns:a16="http://schemas.microsoft.com/office/drawing/2014/main" id="{4DACAE83-265B-4FA6-A164-3164855D8F60}"/>
            </a:ext>
          </a:extLst>
        </xdr:cNvPr>
        <xdr:cNvGrpSpPr/>
      </xdr:nvGrpSpPr>
      <xdr:grpSpPr>
        <a:xfrm>
          <a:off x="4143375" y="2352675"/>
          <a:ext cx="5676190" cy="8504762"/>
          <a:chOff x="4039961" y="2379889"/>
          <a:chExt cx="5529233" cy="8605455"/>
        </a:xfrm>
      </xdr:grpSpPr>
      <xdr:pic>
        <xdr:nvPicPr>
          <xdr:cNvPr id="6" name="図 5">
            <a:extLst>
              <a:ext uri="{FF2B5EF4-FFF2-40B4-BE49-F238E27FC236}">
                <a16:creationId xmlns:a16="http://schemas.microsoft.com/office/drawing/2014/main" id="{38E352F9-665C-4F86-81D6-3EFDE7B6A6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9961" y="2379889"/>
            <a:ext cx="5529233" cy="8605455"/>
          </a:xfrm>
          <a:prstGeom prst="rect">
            <a:avLst/>
          </a:prstGeom>
          <a:ln>
            <a:solidFill>
              <a:schemeClr val="tx1"/>
            </a:solidFill>
          </a:ln>
        </xdr:spPr>
      </xdr:pic>
      <xdr:cxnSp macro="">
        <xdr:nvCxnSpPr>
          <xdr:cNvPr id="38" name="直線コネクタ 37">
            <a:extLst>
              <a:ext uri="{FF2B5EF4-FFF2-40B4-BE49-F238E27FC236}">
                <a16:creationId xmlns:a16="http://schemas.microsoft.com/office/drawing/2014/main" id="{5BDA6297-71DB-4F6A-A116-60705FC25270}"/>
              </a:ext>
            </a:extLst>
          </xdr:cNvPr>
          <xdr:cNvCxnSpPr/>
        </xdr:nvCxnSpPr>
        <xdr:spPr>
          <a:xfrm>
            <a:off x="4413151" y="6413889"/>
            <a:ext cx="1620842" cy="70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DDEB3995-6F0E-48FC-BE97-896A7F6FBD60}"/>
              </a:ext>
            </a:extLst>
          </xdr:cNvPr>
          <xdr:cNvCxnSpPr/>
        </xdr:nvCxnSpPr>
        <xdr:spPr>
          <a:xfrm>
            <a:off x="7794679" y="6408966"/>
            <a:ext cx="1182286" cy="10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7D6E7209-C283-4E97-97E5-11DFBB13E569}"/>
              </a:ext>
            </a:extLst>
          </xdr:cNvPr>
          <xdr:cNvCxnSpPr/>
        </xdr:nvCxnSpPr>
        <xdr:spPr>
          <a:xfrm flipV="1">
            <a:off x="6091144" y="6409296"/>
            <a:ext cx="1669410" cy="7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楕円 46">
            <a:extLst>
              <a:ext uri="{FF2B5EF4-FFF2-40B4-BE49-F238E27FC236}">
                <a16:creationId xmlns:a16="http://schemas.microsoft.com/office/drawing/2014/main" id="{9E743C6F-8CA5-4225-99F0-C1CB1484F009}"/>
              </a:ext>
            </a:extLst>
          </xdr:cNvPr>
          <xdr:cNvSpPr/>
        </xdr:nvSpPr>
        <xdr:spPr>
          <a:xfrm>
            <a:off x="4258877" y="6253331"/>
            <a:ext cx="147843" cy="15210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1 </a:t>
            </a:r>
            <a:endParaRPr kumimoji="1" lang="ja-JP" altLang="en-US" sz="1200"/>
          </a:p>
        </xdr:txBody>
      </xdr:sp>
      <xdr:sp macro="" textlink="">
        <xdr:nvSpPr>
          <xdr:cNvPr id="48" name="楕円 47">
            <a:extLst>
              <a:ext uri="{FF2B5EF4-FFF2-40B4-BE49-F238E27FC236}">
                <a16:creationId xmlns:a16="http://schemas.microsoft.com/office/drawing/2014/main" id="{6CFA5FEB-3FB4-4E5B-955E-A6640DF8E92A}"/>
              </a:ext>
            </a:extLst>
          </xdr:cNvPr>
          <xdr:cNvSpPr/>
        </xdr:nvSpPr>
        <xdr:spPr>
          <a:xfrm>
            <a:off x="4059709" y="7227093"/>
            <a:ext cx="145915" cy="1515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3 </a:t>
            </a:r>
            <a:endParaRPr kumimoji="1" lang="ja-JP" altLang="en-US" sz="1200"/>
          </a:p>
        </xdr:txBody>
      </xdr:sp>
      <xdr:sp macro="" textlink="">
        <xdr:nvSpPr>
          <xdr:cNvPr id="49" name="楕円 48">
            <a:extLst>
              <a:ext uri="{FF2B5EF4-FFF2-40B4-BE49-F238E27FC236}">
                <a16:creationId xmlns:a16="http://schemas.microsoft.com/office/drawing/2014/main" id="{04B8C673-FB5D-431D-AF6E-F7261D05E594}"/>
              </a:ext>
            </a:extLst>
          </xdr:cNvPr>
          <xdr:cNvSpPr/>
        </xdr:nvSpPr>
        <xdr:spPr>
          <a:xfrm>
            <a:off x="6045765" y="6250132"/>
            <a:ext cx="147816" cy="14861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2  </a:t>
            </a:r>
            <a:endParaRPr kumimoji="1" lang="ja-JP" altLang="en-US" sz="1200"/>
          </a:p>
        </xdr:txBody>
      </xdr:sp>
      <xdr:sp macro="" textlink="">
        <xdr:nvSpPr>
          <xdr:cNvPr id="50" name="楕円 49">
            <a:extLst>
              <a:ext uri="{FF2B5EF4-FFF2-40B4-BE49-F238E27FC236}">
                <a16:creationId xmlns:a16="http://schemas.microsoft.com/office/drawing/2014/main" id="{E839CBEF-A34B-4384-96F4-EC1652A06D4F}"/>
              </a:ext>
            </a:extLst>
          </xdr:cNvPr>
          <xdr:cNvSpPr/>
        </xdr:nvSpPr>
        <xdr:spPr>
          <a:xfrm>
            <a:off x="7775672" y="6246982"/>
            <a:ext cx="159941" cy="1470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4</a:t>
            </a:r>
            <a:endParaRPr kumimoji="1" lang="ja-JP" altLang="en-US" sz="1200"/>
          </a:p>
        </xdr:txBody>
      </xdr:sp>
      <xdr:cxnSp macro="">
        <xdr:nvCxnSpPr>
          <xdr:cNvPr id="58" name="直線コネクタ 57">
            <a:extLst>
              <a:ext uri="{FF2B5EF4-FFF2-40B4-BE49-F238E27FC236}">
                <a16:creationId xmlns:a16="http://schemas.microsoft.com/office/drawing/2014/main" id="{9E017EE9-31E5-4603-BDB6-46B3263FB4F7}"/>
              </a:ext>
            </a:extLst>
          </xdr:cNvPr>
          <xdr:cNvCxnSpPr/>
        </xdr:nvCxnSpPr>
        <xdr:spPr>
          <a:xfrm flipV="1">
            <a:off x="4374097" y="7280315"/>
            <a:ext cx="2062679" cy="29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DA55ECC-0F2C-490F-9E9A-E04960722BB9}"/>
              </a:ext>
            </a:extLst>
          </xdr:cNvPr>
          <xdr:cNvCxnSpPr/>
        </xdr:nvCxnSpPr>
        <xdr:spPr>
          <a:xfrm flipV="1">
            <a:off x="4377907" y="7487792"/>
            <a:ext cx="2062679" cy="29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276F028-DC1B-40DD-800D-7FFA4E49ECAC}"/>
              </a:ext>
            </a:extLst>
          </xdr:cNvPr>
          <xdr:cNvCxnSpPr/>
        </xdr:nvCxnSpPr>
        <xdr:spPr>
          <a:xfrm flipV="1">
            <a:off x="4381717" y="7686081"/>
            <a:ext cx="2062679" cy="29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左中かっこ 62">
            <a:extLst>
              <a:ext uri="{FF2B5EF4-FFF2-40B4-BE49-F238E27FC236}">
                <a16:creationId xmlns:a16="http://schemas.microsoft.com/office/drawing/2014/main" id="{1CDEF25F-F2F5-483A-8C6D-B8391EEA8486}"/>
              </a:ext>
            </a:extLst>
          </xdr:cNvPr>
          <xdr:cNvSpPr/>
        </xdr:nvSpPr>
        <xdr:spPr>
          <a:xfrm>
            <a:off x="4195272" y="6908008"/>
            <a:ext cx="132334" cy="802873"/>
          </a:xfrm>
          <a:prstGeom prst="leftBrace">
            <a:avLst>
              <a:gd name="adj1" fmla="val 87925"/>
              <a:gd name="adj2" fmla="val 4819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4" name="直線コネクタ 63">
            <a:extLst>
              <a:ext uri="{FF2B5EF4-FFF2-40B4-BE49-F238E27FC236}">
                <a16:creationId xmlns:a16="http://schemas.microsoft.com/office/drawing/2014/main" id="{01DDC8F6-FC67-4970-AAB7-2754CB9F16B1}"/>
              </a:ext>
            </a:extLst>
          </xdr:cNvPr>
          <xdr:cNvCxnSpPr/>
        </xdr:nvCxnSpPr>
        <xdr:spPr>
          <a:xfrm flipV="1">
            <a:off x="4365048" y="7072939"/>
            <a:ext cx="2062679" cy="29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35035</xdr:colOff>
      <xdr:row>1</xdr:row>
      <xdr:rowOff>0</xdr:rowOff>
    </xdr:from>
    <xdr:to>
      <xdr:col>26</xdr:col>
      <xdr:colOff>140804</xdr:colOff>
      <xdr:row>3</xdr:row>
      <xdr:rowOff>0</xdr:rowOff>
    </xdr:to>
    <xdr:sp macro="" textlink="">
      <xdr:nvSpPr>
        <xdr:cNvPr id="2" name="Rectangle 3">
          <a:extLst>
            <a:ext uri="{FF2B5EF4-FFF2-40B4-BE49-F238E27FC236}">
              <a16:creationId xmlns:a16="http://schemas.microsoft.com/office/drawing/2014/main" id="{A99ACE3A-D3BD-4BE5-9A15-E943BFD68438}"/>
            </a:ext>
          </a:extLst>
        </xdr:cNvPr>
        <xdr:cNvSpPr>
          <a:spLocks noChangeArrowheads="1"/>
        </xdr:cNvSpPr>
      </xdr:nvSpPr>
      <xdr:spPr bwMode="auto">
        <a:xfrm>
          <a:off x="273160" y="238125"/>
          <a:ext cx="6163669" cy="476250"/>
        </a:xfrm>
        <a:prstGeom prst="rect">
          <a:avLst/>
        </a:prstGeom>
        <a:solidFill>
          <a:schemeClr val="accent5">
            <a:lumMod val="20000"/>
            <a:lumOff val="80000"/>
          </a:schemeClr>
        </a:solidFill>
        <a:ln>
          <a:solidFill>
            <a:srgbClr val="0066FF"/>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mn-ea"/>
              <a:ea typeface="+mn-ea"/>
            </a:rPr>
            <a:t>試算諸元入力</a:t>
          </a:r>
          <a:endParaRPr lang="en-US" altLang="ja-JP" sz="1400">
            <a:solidFill>
              <a:schemeClr val="tx1">
                <a:lumMod val="75000"/>
                <a:lumOff val="25000"/>
              </a:schemeClr>
            </a:solidFill>
            <a:latin typeface="+mn-ea"/>
            <a:ea typeface="+mn-ea"/>
          </a:endParaRPr>
        </a:p>
      </xdr:txBody>
    </xdr:sp>
    <xdr:clientData/>
  </xdr:twoCellAnchor>
  <xdr:twoCellAnchor>
    <xdr:from>
      <xdr:col>28</xdr:col>
      <xdr:colOff>74544</xdr:colOff>
      <xdr:row>2</xdr:row>
      <xdr:rowOff>59495</xdr:rowOff>
    </xdr:from>
    <xdr:to>
      <xdr:col>31</xdr:col>
      <xdr:colOff>427652</xdr:colOff>
      <xdr:row>5</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44574D20-8227-4318-AE90-7B778341AB18}"/>
            </a:ext>
          </a:extLst>
        </xdr:cNvPr>
        <xdr:cNvSpPr/>
      </xdr:nvSpPr>
      <xdr:spPr>
        <a:xfrm>
          <a:off x="6846819" y="535745"/>
          <a:ext cx="1638983" cy="673930"/>
        </a:xfrm>
        <a:prstGeom prst="rect">
          <a:avLst/>
        </a:prstGeom>
        <a:solidFill>
          <a:schemeClr val="accent1"/>
        </a:solidFill>
        <a:ln>
          <a:solidFill>
            <a:srgbClr val="FFFF00"/>
          </a:soli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「電気料金試算結果」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155864</xdr:colOff>
      <xdr:row>1</xdr:row>
      <xdr:rowOff>17319</xdr:rowOff>
    </xdr:from>
    <xdr:to>
      <xdr:col>41</xdr:col>
      <xdr:colOff>155864</xdr:colOff>
      <xdr:row>3</xdr:row>
      <xdr:rowOff>17319</xdr:rowOff>
    </xdr:to>
    <xdr:sp macro="" textlink="">
      <xdr:nvSpPr>
        <xdr:cNvPr id="2" name="Rectangle 3">
          <a:extLst>
            <a:ext uri="{FF2B5EF4-FFF2-40B4-BE49-F238E27FC236}">
              <a16:creationId xmlns:a16="http://schemas.microsoft.com/office/drawing/2014/main" id="{58648C90-14F2-429F-8DBF-A5B99AB4FDA2}"/>
            </a:ext>
          </a:extLst>
        </xdr:cNvPr>
        <xdr:cNvSpPr>
          <a:spLocks noChangeArrowheads="1"/>
        </xdr:cNvSpPr>
      </xdr:nvSpPr>
      <xdr:spPr bwMode="auto">
        <a:xfrm>
          <a:off x="393989" y="245919"/>
          <a:ext cx="9525000" cy="457200"/>
        </a:xfrm>
        <a:prstGeom prst="rect">
          <a:avLst/>
        </a:prstGeom>
        <a:solidFill>
          <a:schemeClr val="accent5">
            <a:lumMod val="20000"/>
            <a:lumOff val="80000"/>
          </a:schemeClr>
        </a:solidFill>
        <a:ln>
          <a:solidFill>
            <a:srgbClr val="0070C0"/>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電気料金試算結果</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42</xdr:col>
      <xdr:colOff>0</xdr:colOff>
      <xdr:row>1</xdr:row>
      <xdr:rowOff>0</xdr:rowOff>
    </xdr:from>
    <xdr:to>
      <xdr:col>45</xdr:col>
      <xdr:colOff>92372</xdr:colOff>
      <xdr:row>4</xdr:row>
      <xdr:rowOff>96715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A9FB1A8C-DEFF-45CF-91CD-A2B75F02BE85}"/>
            </a:ext>
          </a:extLst>
        </xdr:cNvPr>
        <xdr:cNvSpPr/>
      </xdr:nvSpPr>
      <xdr:spPr>
        <a:xfrm>
          <a:off x="10010775" y="228600"/>
          <a:ext cx="835322" cy="782515"/>
        </a:xfrm>
        <a:prstGeom prst="rect">
          <a:avLst/>
        </a:prstGeom>
        <a:solidFill>
          <a:schemeClr val="accent1"/>
        </a:solidFill>
        <a:ln>
          <a:solidFill>
            <a:srgbClr val="FFFF00"/>
          </a:soli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前ページ</a:t>
          </a:r>
          <a:endParaRPr kumimoji="1" lang="en-US" altLang="ja-JP" sz="1100">
            <a:solidFill>
              <a:schemeClr val="lt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「試算諸元入力」</a:t>
          </a:r>
        </a:p>
      </xdr:txBody>
    </xdr:sp>
    <xdr:clientData/>
  </xdr:twoCellAnchor>
  <xdr:twoCellAnchor>
    <xdr:from>
      <xdr:col>14</xdr:col>
      <xdr:colOff>235061</xdr:colOff>
      <xdr:row>13</xdr:row>
      <xdr:rowOff>220458</xdr:rowOff>
    </xdr:from>
    <xdr:to>
      <xdr:col>39</xdr:col>
      <xdr:colOff>8424</xdr:colOff>
      <xdr:row>15</xdr:row>
      <xdr:rowOff>13138</xdr:rowOff>
    </xdr:to>
    <xdr:sp macro="" textlink="">
      <xdr:nvSpPr>
        <xdr:cNvPr id="4" name="正方形/長方形 3">
          <a:extLst>
            <a:ext uri="{FF2B5EF4-FFF2-40B4-BE49-F238E27FC236}">
              <a16:creationId xmlns:a16="http://schemas.microsoft.com/office/drawing/2014/main" id="{F4D85FEB-8B1B-46B9-B988-9F374884E54A}"/>
            </a:ext>
          </a:extLst>
        </xdr:cNvPr>
        <xdr:cNvSpPr/>
      </xdr:nvSpPr>
      <xdr:spPr>
        <a:xfrm>
          <a:off x="3545820" y="3445820"/>
          <a:ext cx="5685432" cy="265646"/>
        </a:xfrm>
        <a:prstGeom prst="rect">
          <a:avLst/>
        </a:prstGeom>
        <a:noFill/>
        <a:ln w="190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183460</xdr:colOff>
      <xdr:row>13</xdr:row>
      <xdr:rowOff>225425</xdr:rowOff>
    </xdr:from>
    <xdr:to>
      <xdr:col>17</xdr:col>
      <xdr:colOff>57564</xdr:colOff>
      <xdr:row>14</xdr:row>
      <xdr:rowOff>209549</xdr:rowOff>
    </xdr:to>
    <xdr:sp macro="" textlink="">
      <xdr:nvSpPr>
        <xdr:cNvPr id="5" name="テキスト ボックス 4">
          <a:extLst>
            <a:ext uri="{FF2B5EF4-FFF2-40B4-BE49-F238E27FC236}">
              <a16:creationId xmlns:a16="http://schemas.microsoft.com/office/drawing/2014/main" id="{3502ED2A-E8D0-4D0B-831F-8FD2DD79AF71}"/>
            </a:ext>
          </a:extLst>
        </xdr:cNvPr>
        <xdr:cNvSpPr txBox="1"/>
      </xdr:nvSpPr>
      <xdr:spPr>
        <a:xfrm>
          <a:off x="3517210" y="3349625"/>
          <a:ext cx="588479" cy="21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64C8-FD32-4CA6-B953-018623769F9B}">
  <sheetPr>
    <pageSetUpPr fitToPage="1"/>
  </sheetPr>
  <dimension ref="A1:AW39"/>
  <sheetViews>
    <sheetView showGridLines="0" showRowColHeaders="0" tabSelected="1" zoomScaleNormal="100" workbookViewId="0">
      <selection activeCell="AJ26" sqref="AJ26"/>
    </sheetView>
  </sheetViews>
  <sheetFormatPr defaultColWidth="2.125" defaultRowHeight="18.600000000000001" customHeight="1" x14ac:dyDescent="0.4"/>
  <cols>
    <col min="1" max="48" width="2.75" customWidth="1"/>
    <col min="49" max="49" width="2.125" customWidth="1"/>
    <col min="16384" max="16384" width="2.125" customWidth="1"/>
  </cols>
  <sheetData>
    <row r="1" spans="1:49" ht="18.600000000000001" customHeight="1" x14ac:dyDescent="0.4">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2"/>
      <c r="AO1" s="6"/>
      <c r="AP1" s="6"/>
      <c r="AQ1" s="2"/>
      <c r="AR1" s="2"/>
      <c r="AS1" s="2"/>
      <c r="AT1" s="2"/>
      <c r="AU1" s="2"/>
      <c r="AV1" s="2"/>
      <c r="AW1" s="2"/>
    </row>
    <row r="2" spans="1:49" ht="18.600000000000001" customHeight="1"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2"/>
      <c r="AO2" s="6"/>
      <c r="AP2" s="6"/>
      <c r="AQ2" s="2"/>
      <c r="AR2" s="2"/>
      <c r="AS2" s="2"/>
      <c r="AT2" s="2"/>
      <c r="AU2" s="2"/>
      <c r="AV2" s="2"/>
      <c r="AW2" s="2"/>
    </row>
    <row r="3" spans="1:49" ht="18.600000000000001" customHeight="1" x14ac:dyDescent="0.4">
      <c r="A3" s="6"/>
      <c r="B3" s="6" t="s">
        <v>321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2"/>
      <c r="AR3" s="2"/>
      <c r="AS3" s="2"/>
      <c r="AT3" s="2"/>
      <c r="AU3" s="2"/>
      <c r="AV3" s="2"/>
      <c r="AW3" s="2"/>
    </row>
    <row r="4" spans="1:49" ht="18.600000000000001"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2"/>
      <c r="AR4" s="2"/>
      <c r="AS4" s="2"/>
      <c r="AT4" s="2"/>
      <c r="AU4" s="2"/>
      <c r="AV4" s="2"/>
      <c r="AW4" s="2"/>
    </row>
    <row r="5" spans="1:49" ht="18.600000000000001" customHeight="1" x14ac:dyDescent="0.4">
      <c r="A5" s="6"/>
      <c r="B5" s="6"/>
      <c r="C5" s="6"/>
      <c r="D5" s="6"/>
      <c r="E5" s="6"/>
      <c r="F5" s="6"/>
      <c r="G5" s="6"/>
      <c r="H5" s="6"/>
      <c r="I5" s="6"/>
      <c r="J5" s="6"/>
      <c r="K5" s="2"/>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2"/>
      <c r="AR5" s="2"/>
      <c r="AS5" s="2"/>
      <c r="AT5" s="2"/>
      <c r="AU5" s="2"/>
      <c r="AV5" s="2"/>
      <c r="AW5" s="2"/>
    </row>
    <row r="6" spans="1:49" ht="18.600000000000001" customHeight="1" x14ac:dyDescent="0.4">
      <c r="A6" s="6"/>
      <c r="B6" s="6"/>
      <c r="C6" s="150" t="s">
        <v>322</v>
      </c>
      <c r="D6" s="150" t="s">
        <v>323</v>
      </c>
      <c r="E6" s="6"/>
      <c r="F6" s="6"/>
      <c r="G6" s="6"/>
      <c r="H6" s="6"/>
      <c r="I6" s="6"/>
      <c r="J6" s="6"/>
      <c r="K6" s="2"/>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2"/>
      <c r="AR6" s="2"/>
      <c r="AS6" s="2"/>
      <c r="AT6" s="2"/>
      <c r="AU6" s="2"/>
      <c r="AV6" s="2"/>
      <c r="AW6" s="2"/>
    </row>
    <row r="7" spans="1:49" ht="18.600000000000001" customHeight="1" x14ac:dyDescent="0.4">
      <c r="A7" s="6"/>
      <c r="B7" s="6"/>
      <c r="C7" s="150"/>
      <c r="D7" s="150" t="s">
        <v>324</v>
      </c>
      <c r="E7" s="6"/>
      <c r="F7" s="6"/>
      <c r="G7" s="6"/>
      <c r="H7" s="6"/>
      <c r="I7" s="6"/>
      <c r="J7" s="6"/>
      <c r="K7" s="2"/>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2"/>
      <c r="AR7" s="2"/>
      <c r="AS7" s="2"/>
      <c r="AT7" s="2"/>
      <c r="AU7" s="2"/>
      <c r="AV7" s="2"/>
      <c r="AW7" s="2"/>
    </row>
    <row r="8" spans="1:49" ht="18.600000000000001" customHeight="1" x14ac:dyDescent="0.4">
      <c r="A8" s="6"/>
      <c r="B8" s="6"/>
      <c r="C8" s="150"/>
      <c r="D8" s="150"/>
      <c r="E8" s="6"/>
      <c r="F8" s="6"/>
      <c r="G8" s="6"/>
      <c r="H8" s="6"/>
      <c r="I8" s="6"/>
      <c r="J8" s="6"/>
      <c r="K8" s="2"/>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2"/>
      <c r="AR8" s="2"/>
      <c r="AS8" s="2"/>
      <c r="AT8" s="2"/>
      <c r="AU8" s="2"/>
      <c r="AV8" s="2"/>
      <c r="AW8" s="2"/>
    </row>
    <row r="9" spans="1:49" ht="18.600000000000001" customHeight="1" x14ac:dyDescent="0.4">
      <c r="A9" s="6"/>
      <c r="B9" s="6"/>
      <c r="C9" s="150"/>
      <c r="D9" s="151" t="s">
        <v>376</v>
      </c>
      <c r="E9" s="152"/>
      <c r="F9" s="152"/>
      <c r="G9" s="152"/>
      <c r="H9" s="152"/>
      <c r="I9" s="152"/>
      <c r="J9" s="152"/>
      <c r="K9" s="153"/>
      <c r="L9" s="152"/>
      <c r="M9" s="152"/>
      <c r="N9" s="152"/>
      <c r="O9" s="152"/>
      <c r="P9" s="152"/>
      <c r="Q9" s="152"/>
      <c r="R9" s="152"/>
      <c r="S9" s="152"/>
      <c r="T9" s="152"/>
      <c r="U9" s="152"/>
      <c r="V9" s="152"/>
      <c r="W9" s="152"/>
      <c r="X9" s="152"/>
      <c r="Y9" s="152"/>
      <c r="Z9" s="152"/>
      <c r="AA9" s="152"/>
      <c r="AB9" s="152"/>
      <c r="AC9" s="152"/>
      <c r="AD9" s="152"/>
      <c r="AE9" s="152"/>
      <c r="AF9" s="6"/>
      <c r="AG9" s="6"/>
      <c r="AH9" s="6"/>
      <c r="AI9" s="6"/>
      <c r="AJ9" s="6"/>
      <c r="AK9" s="6"/>
      <c r="AL9" s="6"/>
      <c r="AM9" s="6"/>
      <c r="AN9" s="6"/>
      <c r="AO9" s="6"/>
      <c r="AP9" s="6"/>
      <c r="AQ9" s="2"/>
      <c r="AR9" s="2"/>
      <c r="AS9" s="2"/>
      <c r="AT9" s="2"/>
      <c r="AU9" s="2"/>
      <c r="AV9" s="2"/>
      <c r="AW9" s="2"/>
    </row>
    <row r="10" spans="1:49" ht="18.600000000000001" customHeight="1" x14ac:dyDescent="0.4">
      <c r="A10" s="6"/>
      <c r="B10" s="6"/>
      <c r="C10" s="150"/>
      <c r="D10" s="6" t="s">
        <v>370</v>
      </c>
      <c r="E10" s="152"/>
      <c r="F10" s="152"/>
      <c r="G10" s="152"/>
      <c r="H10" s="152"/>
      <c r="I10" s="152"/>
      <c r="J10" s="152"/>
      <c r="K10" s="153"/>
      <c r="L10" s="152"/>
      <c r="M10" s="152"/>
      <c r="N10" s="152"/>
      <c r="O10" s="152"/>
      <c r="P10" s="152"/>
      <c r="Q10" s="152"/>
      <c r="R10" s="152"/>
      <c r="S10" s="152"/>
      <c r="T10" s="152"/>
      <c r="U10" s="152"/>
      <c r="V10" s="152"/>
      <c r="W10" s="152"/>
      <c r="X10" s="152"/>
      <c r="Y10" s="152"/>
      <c r="Z10" s="152"/>
      <c r="AA10" s="152"/>
      <c r="AB10" s="152"/>
      <c r="AC10" s="152"/>
      <c r="AD10" s="152"/>
      <c r="AE10" s="152"/>
      <c r="AF10" s="6"/>
      <c r="AG10" s="6"/>
      <c r="AH10" s="6"/>
      <c r="AI10" s="6"/>
      <c r="AJ10" s="6"/>
      <c r="AK10" s="6"/>
      <c r="AL10" s="6"/>
      <c r="AM10" s="6"/>
      <c r="AN10" s="6"/>
      <c r="AO10" s="6"/>
      <c r="AP10" s="6"/>
      <c r="AQ10" s="2"/>
      <c r="AR10" s="2"/>
      <c r="AS10" s="2"/>
      <c r="AT10" s="2"/>
      <c r="AU10" s="2"/>
      <c r="AV10" s="2"/>
      <c r="AW10" s="2"/>
    </row>
    <row r="11" spans="1:49" ht="18.600000000000001" customHeight="1" x14ac:dyDescent="0.4">
      <c r="A11" s="6"/>
      <c r="B11" s="6"/>
      <c r="C11" s="150"/>
      <c r="D11" s="151"/>
      <c r="E11" s="152"/>
      <c r="F11" s="152"/>
      <c r="G11" s="152"/>
      <c r="H11" s="152"/>
      <c r="I11" s="152"/>
      <c r="J11" s="152"/>
      <c r="K11" s="153"/>
      <c r="L11" s="152"/>
      <c r="M11" s="152"/>
      <c r="N11" s="152"/>
      <c r="O11" s="152"/>
      <c r="P11" s="152"/>
      <c r="Q11" s="152"/>
      <c r="R11" s="152"/>
      <c r="S11" s="152"/>
      <c r="T11" s="152"/>
      <c r="U11" s="152"/>
      <c r="V11" s="152"/>
      <c r="W11" s="152"/>
      <c r="X11" s="152"/>
      <c r="Y11" s="152"/>
      <c r="Z11" s="152"/>
      <c r="AA11" s="152"/>
      <c r="AB11" s="152"/>
      <c r="AC11" s="152"/>
      <c r="AD11" s="152"/>
      <c r="AE11" s="152"/>
      <c r="AF11" s="6"/>
      <c r="AG11" s="6"/>
      <c r="AH11" s="6"/>
      <c r="AI11" s="6"/>
      <c r="AJ11" s="6"/>
      <c r="AK11" s="6"/>
      <c r="AL11" s="6"/>
      <c r="AM11" s="6"/>
      <c r="AN11" s="6"/>
      <c r="AO11" s="6"/>
      <c r="AP11" s="6"/>
      <c r="AQ11" s="2"/>
      <c r="AR11" s="2"/>
      <c r="AS11" s="2"/>
      <c r="AT11" s="2"/>
      <c r="AU11" s="2"/>
      <c r="AV11" s="2"/>
      <c r="AW11" s="2"/>
    </row>
    <row r="12" spans="1:49" ht="18.600000000000001" customHeight="1" x14ac:dyDescent="0.4">
      <c r="A12" s="6"/>
      <c r="B12" s="6"/>
      <c r="C12" s="150"/>
      <c r="D12" s="6" t="s">
        <v>334</v>
      </c>
      <c r="E12" s="6"/>
      <c r="F12" s="152"/>
      <c r="G12" s="152"/>
      <c r="H12" s="152"/>
      <c r="I12" s="152"/>
      <c r="J12" s="152"/>
      <c r="K12" s="153"/>
      <c r="L12" s="152"/>
      <c r="M12" s="152"/>
      <c r="N12" s="152"/>
      <c r="O12" s="152"/>
      <c r="P12" s="152"/>
      <c r="Q12" s="152"/>
      <c r="R12" s="152"/>
      <c r="S12" s="152"/>
      <c r="T12" s="152"/>
      <c r="U12" s="152"/>
      <c r="V12" s="152"/>
      <c r="W12" s="152"/>
      <c r="X12" s="152"/>
      <c r="Y12" s="152"/>
      <c r="Z12" s="152"/>
      <c r="AA12" s="152"/>
      <c r="AB12" s="152"/>
      <c r="AC12" s="152"/>
      <c r="AD12" s="152"/>
      <c r="AE12" s="152"/>
      <c r="AF12" s="6"/>
      <c r="AG12" s="6"/>
      <c r="AH12" s="6"/>
      <c r="AI12" s="6"/>
      <c r="AJ12" s="6"/>
      <c r="AK12" s="6"/>
      <c r="AL12" s="6"/>
      <c r="AM12" s="6"/>
      <c r="AN12" s="6"/>
      <c r="AO12" s="6"/>
      <c r="AP12" s="6"/>
      <c r="AQ12" s="2"/>
      <c r="AR12" s="2"/>
      <c r="AS12" s="2"/>
      <c r="AT12" s="2"/>
      <c r="AU12" s="2"/>
      <c r="AV12" s="2"/>
      <c r="AW12" s="2"/>
    </row>
    <row r="13" spans="1:49" ht="18.600000000000001" customHeight="1" x14ac:dyDescent="0.4">
      <c r="A13" s="6"/>
      <c r="B13" s="6"/>
      <c r="C13" s="150"/>
      <c r="D13" s="6"/>
      <c r="E13" s="6" t="s">
        <v>335</v>
      </c>
      <c r="F13" s="152"/>
      <c r="G13" s="152"/>
      <c r="H13" s="152"/>
      <c r="I13" s="152"/>
      <c r="J13" s="152"/>
      <c r="K13" s="153"/>
      <c r="L13" s="152"/>
      <c r="M13" s="152"/>
      <c r="N13" s="152"/>
      <c r="O13" s="152"/>
      <c r="P13" s="152"/>
      <c r="Q13" s="152"/>
      <c r="R13" s="152"/>
      <c r="S13" s="152"/>
      <c r="T13" s="152"/>
      <c r="U13" s="152"/>
      <c r="V13" s="152"/>
      <c r="W13" s="152"/>
      <c r="X13" s="152"/>
      <c r="Y13" s="152"/>
      <c r="Z13" s="152"/>
      <c r="AA13" s="152"/>
      <c r="AB13" s="152"/>
      <c r="AC13" s="152"/>
      <c r="AD13" s="152"/>
      <c r="AE13" s="152"/>
      <c r="AF13" s="6"/>
      <c r="AG13" s="6"/>
      <c r="AH13" s="6"/>
      <c r="AI13" s="6"/>
      <c r="AJ13" s="6"/>
      <c r="AK13" s="6"/>
      <c r="AL13" s="6"/>
      <c r="AM13" s="6"/>
      <c r="AN13" s="6"/>
      <c r="AO13" s="6"/>
      <c r="AP13" s="6"/>
      <c r="AQ13" s="2"/>
      <c r="AR13" s="2"/>
      <c r="AS13" s="2"/>
      <c r="AT13" s="2"/>
      <c r="AU13" s="2"/>
      <c r="AV13" s="2"/>
      <c r="AW13" s="2"/>
    </row>
    <row r="14" spans="1:49" ht="18.600000000000001" customHeight="1" x14ac:dyDescent="0.4">
      <c r="A14" s="6"/>
      <c r="B14" s="6"/>
      <c r="C14" s="150"/>
      <c r="D14" s="6"/>
      <c r="E14" s="6" t="s">
        <v>336</v>
      </c>
      <c r="F14" s="152"/>
      <c r="G14" s="152"/>
      <c r="H14" s="152"/>
      <c r="I14" s="152"/>
      <c r="J14" s="152"/>
      <c r="K14" s="153"/>
      <c r="L14" s="152"/>
      <c r="M14" s="152"/>
      <c r="N14" s="152"/>
      <c r="O14" s="152"/>
      <c r="P14" s="152"/>
      <c r="Q14" s="152"/>
      <c r="R14" s="152"/>
      <c r="S14" s="152"/>
      <c r="T14" s="152"/>
      <c r="U14" s="152"/>
      <c r="V14" s="152"/>
      <c r="W14" s="152"/>
      <c r="X14" s="152"/>
      <c r="Y14" s="152"/>
      <c r="Z14" s="152"/>
      <c r="AA14" s="152"/>
      <c r="AB14" s="152"/>
      <c r="AC14" s="152"/>
      <c r="AD14" s="152"/>
      <c r="AE14" s="152"/>
      <c r="AF14" s="6"/>
      <c r="AG14" s="6"/>
      <c r="AH14" s="6"/>
      <c r="AI14" s="6"/>
      <c r="AJ14" s="6"/>
      <c r="AK14" s="6"/>
      <c r="AL14" s="6"/>
      <c r="AM14" s="6"/>
      <c r="AN14" s="6"/>
      <c r="AO14" s="6"/>
      <c r="AP14" s="6"/>
      <c r="AQ14" s="2"/>
      <c r="AR14" s="2"/>
      <c r="AS14" s="2"/>
      <c r="AT14" s="2"/>
      <c r="AU14" s="2"/>
      <c r="AV14" s="2"/>
      <c r="AW14" s="2"/>
    </row>
    <row r="15" spans="1:49" ht="18.600000000000001" customHeight="1" x14ac:dyDescent="0.4">
      <c r="A15" s="6"/>
      <c r="B15" s="6"/>
      <c r="C15" s="150"/>
      <c r="D15" s="6"/>
      <c r="E15" s="6" t="s">
        <v>366</v>
      </c>
      <c r="F15" s="152"/>
      <c r="G15" s="152"/>
      <c r="H15" s="152"/>
      <c r="I15" s="152"/>
      <c r="J15" s="152"/>
      <c r="K15" s="153"/>
      <c r="L15" s="152"/>
      <c r="M15" s="152"/>
      <c r="N15" s="152"/>
      <c r="O15" s="152"/>
      <c r="P15" s="152"/>
      <c r="Q15" s="152"/>
      <c r="R15" s="152"/>
      <c r="S15" s="152"/>
      <c r="T15" s="152"/>
      <c r="U15" s="152"/>
      <c r="V15" s="152"/>
      <c r="W15" s="152"/>
      <c r="X15" s="152"/>
      <c r="Y15" s="152"/>
      <c r="Z15" s="152"/>
      <c r="AA15" s="152"/>
      <c r="AB15" s="152"/>
      <c r="AC15" s="152"/>
      <c r="AD15" s="152"/>
      <c r="AE15" s="152"/>
      <c r="AF15" s="6"/>
      <c r="AG15" s="6"/>
      <c r="AH15" s="6"/>
      <c r="AI15" s="6"/>
      <c r="AJ15" s="6"/>
      <c r="AK15" s="6"/>
      <c r="AL15" s="6"/>
      <c r="AM15" s="6"/>
      <c r="AN15" s="6"/>
      <c r="AO15" s="6"/>
      <c r="AP15" s="6"/>
      <c r="AQ15" s="2"/>
      <c r="AR15" s="2"/>
      <c r="AS15" s="2"/>
      <c r="AT15" s="2"/>
      <c r="AU15" s="2"/>
      <c r="AV15" s="2"/>
      <c r="AW15" s="2"/>
    </row>
    <row r="16" spans="1:49" ht="18.600000000000001" customHeight="1" x14ac:dyDescent="0.4">
      <c r="A16" s="6"/>
      <c r="B16" s="6"/>
      <c r="C16" s="150"/>
      <c r="D16" s="6"/>
      <c r="E16" s="6" t="s">
        <v>337</v>
      </c>
      <c r="F16" s="152"/>
      <c r="G16" s="152"/>
      <c r="H16" s="152"/>
      <c r="I16" s="152"/>
      <c r="J16" s="152"/>
      <c r="K16" s="153"/>
      <c r="L16" s="152"/>
      <c r="M16" s="152"/>
      <c r="N16" s="152"/>
      <c r="O16" s="152"/>
      <c r="P16" s="152"/>
      <c r="Q16" s="152"/>
      <c r="R16" s="152"/>
      <c r="S16" s="152"/>
      <c r="T16" s="152"/>
      <c r="U16" s="152"/>
      <c r="V16" s="152"/>
      <c r="W16" s="152"/>
      <c r="X16" s="152"/>
      <c r="Y16" s="152"/>
      <c r="Z16" s="152"/>
      <c r="AA16" s="152"/>
      <c r="AB16" s="152"/>
      <c r="AC16" s="152"/>
      <c r="AD16" s="152"/>
      <c r="AE16" s="152"/>
      <c r="AF16" s="6"/>
      <c r="AG16" s="6"/>
      <c r="AH16" s="6"/>
      <c r="AI16" s="6"/>
      <c r="AJ16" s="6"/>
      <c r="AK16" s="6"/>
      <c r="AL16" s="6"/>
      <c r="AM16" s="6"/>
      <c r="AN16" s="6"/>
      <c r="AO16" s="6"/>
      <c r="AP16" s="6"/>
      <c r="AQ16" s="2"/>
      <c r="AR16" s="2"/>
      <c r="AS16" s="2"/>
      <c r="AT16" s="2"/>
      <c r="AU16" s="2"/>
      <c r="AV16" s="2"/>
      <c r="AW16" s="2"/>
    </row>
    <row r="17" spans="1:49" ht="18.600000000000001" customHeight="1" x14ac:dyDescent="0.4">
      <c r="A17" s="6"/>
      <c r="B17" s="6"/>
      <c r="C17" s="150"/>
      <c r="D17" s="6"/>
      <c r="E17" s="6" t="s">
        <v>338</v>
      </c>
      <c r="F17" s="152"/>
      <c r="G17" s="152"/>
      <c r="H17" s="152"/>
      <c r="I17" s="152"/>
      <c r="J17" s="152"/>
      <c r="K17" s="153"/>
      <c r="L17" s="152"/>
      <c r="M17" s="152"/>
      <c r="N17" s="152"/>
      <c r="O17" s="152"/>
      <c r="P17" s="152"/>
      <c r="Q17" s="152"/>
      <c r="R17" s="152"/>
      <c r="S17" s="152"/>
      <c r="T17" s="152"/>
      <c r="U17" s="152"/>
      <c r="V17" s="152"/>
      <c r="W17" s="152"/>
      <c r="X17" s="152"/>
      <c r="Y17" s="152"/>
      <c r="Z17" s="152"/>
      <c r="AA17" s="152"/>
      <c r="AB17" s="152"/>
      <c r="AC17" s="152"/>
      <c r="AD17" s="152"/>
      <c r="AE17" s="152"/>
      <c r="AF17" s="6"/>
      <c r="AG17" s="6"/>
      <c r="AH17" s="6"/>
      <c r="AI17" s="6"/>
      <c r="AJ17" s="6"/>
      <c r="AK17" s="6"/>
      <c r="AL17" s="6"/>
      <c r="AM17" s="6"/>
      <c r="AN17" s="6"/>
      <c r="AO17" s="6"/>
      <c r="AP17" s="6"/>
      <c r="AQ17" s="2"/>
      <c r="AR17" s="2"/>
      <c r="AS17" s="2"/>
      <c r="AT17" s="2"/>
      <c r="AU17" s="2"/>
      <c r="AV17" s="2"/>
      <c r="AW17" s="2"/>
    </row>
    <row r="18" spans="1:49" ht="18.600000000000001" customHeight="1" x14ac:dyDescent="0.4">
      <c r="A18" s="6"/>
      <c r="B18" s="6"/>
      <c r="C18" s="150"/>
      <c r="D18" s="6"/>
      <c r="E18" s="6" t="s">
        <v>391</v>
      </c>
      <c r="F18" s="152"/>
      <c r="G18" s="152"/>
      <c r="H18" s="152"/>
      <c r="I18" s="152"/>
      <c r="J18" s="152"/>
      <c r="K18" s="153"/>
      <c r="L18" s="152"/>
      <c r="M18" s="152"/>
      <c r="N18" s="152"/>
      <c r="O18" s="152"/>
      <c r="P18" s="152"/>
      <c r="Q18" s="152"/>
      <c r="R18" s="152"/>
      <c r="S18" s="152"/>
      <c r="T18" s="152"/>
      <c r="U18" s="152"/>
      <c r="V18" s="152"/>
      <c r="W18" s="152"/>
      <c r="X18" s="152"/>
      <c r="Y18" s="152"/>
      <c r="Z18" s="152"/>
      <c r="AA18" s="152"/>
      <c r="AB18" s="152"/>
      <c r="AC18" s="152"/>
      <c r="AD18" s="152"/>
      <c r="AE18" s="152"/>
      <c r="AF18" s="6"/>
      <c r="AG18" s="6"/>
      <c r="AH18" s="6"/>
      <c r="AI18" s="6"/>
      <c r="AJ18" s="6"/>
      <c r="AK18" s="6"/>
      <c r="AL18" s="6"/>
      <c r="AM18" s="6"/>
      <c r="AN18" s="6"/>
      <c r="AO18" s="6"/>
      <c r="AP18" s="6"/>
      <c r="AQ18" s="2"/>
      <c r="AR18" s="2"/>
      <c r="AS18" s="2"/>
      <c r="AT18" s="2"/>
      <c r="AU18" s="2"/>
      <c r="AV18" s="2"/>
      <c r="AW18" s="2"/>
    </row>
    <row r="19" spans="1:49" ht="18.600000000000001" customHeight="1" x14ac:dyDescent="0.4">
      <c r="A19" s="6"/>
      <c r="B19" s="6"/>
      <c r="C19" s="150"/>
      <c r="D19" s="6"/>
      <c r="E19" s="6" t="s">
        <v>390</v>
      </c>
      <c r="F19" s="152"/>
      <c r="G19" s="152"/>
      <c r="H19" s="152"/>
      <c r="I19" s="152"/>
      <c r="J19" s="152"/>
      <c r="K19" s="153"/>
      <c r="L19" s="152"/>
      <c r="M19" s="152"/>
      <c r="N19" s="152"/>
      <c r="O19" s="152"/>
      <c r="P19" s="152"/>
      <c r="Q19" s="152"/>
      <c r="R19" s="152"/>
      <c r="S19" s="152"/>
      <c r="T19" s="152"/>
      <c r="U19" s="152"/>
      <c r="V19" s="152"/>
      <c r="W19" s="152"/>
      <c r="X19" s="152"/>
      <c r="Y19" s="152"/>
      <c r="Z19" s="152"/>
      <c r="AA19" s="152"/>
      <c r="AB19" s="152"/>
      <c r="AC19" s="152"/>
      <c r="AD19" s="152"/>
      <c r="AE19" s="152"/>
      <c r="AF19" s="6"/>
      <c r="AG19" s="6"/>
      <c r="AH19" s="6"/>
      <c r="AI19" s="6"/>
      <c r="AJ19" s="6"/>
      <c r="AK19" s="6"/>
      <c r="AL19" s="6"/>
      <c r="AM19" s="6"/>
      <c r="AN19" s="6"/>
      <c r="AO19" s="6"/>
      <c r="AP19" s="6"/>
      <c r="AQ19" s="2"/>
      <c r="AR19" s="2"/>
      <c r="AS19" s="2"/>
      <c r="AT19" s="2"/>
      <c r="AU19" s="2"/>
      <c r="AV19" s="2"/>
      <c r="AW19" s="2"/>
    </row>
    <row r="20" spans="1:49" ht="18.600000000000001" customHeight="1" x14ac:dyDescent="0.4">
      <c r="A20" s="6"/>
      <c r="B20" s="6"/>
      <c r="C20" s="150"/>
      <c r="D20" s="6"/>
      <c r="E20" s="6" t="s">
        <v>339</v>
      </c>
      <c r="F20" s="152"/>
      <c r="G20" s="152"/>
      <c r="H20" s="152"/>
      <c r="I20" s="152"/>
      <c r="J20" s="152"/>
      <c r="K20" s="153"/>
      <c r="L20" s="152"/>
      <c r="M20" s="152"/>
      <c r="N20" s="152"/>
      <c r="O20" s="152"/>
      <c r="P20" s="152"/>
      <c r="Q20" s="152"/>
      <c r="R20" s="152"/>
      <c r="S20" s="152"/>
      <c r="T20" s="152"/>
      <c r="U20" s="152"/>
      <c r="V20" s="152"/>
      <c r="W20" s="152"/>
      <c r="X20" s="152"/>
      <c r="Y20" s="152"/>
      <c r="Z20" s="152"/>
      <c r="AA20" s="152"/>
      <c r="AB20" s="152"/>
      <c r="AC20" s="152"/>
      <c r="AD20" s="152"/>
      <c r="AE20" s="152"/>
      <c r="AF20" s="6"/>
      <c r="AG20" s="6"/>
      <c r="AH20" s="6"/>
      <c r="AI20" s="6"/>
      <c r="AJ20" s="6"/>
      <c r="AK20" s="6"/>
      <c r="AL20" s="6"/>
      <c r="AM20" s="6"/>
      <c r="AN20" s="6"/>
      <c r="AO20" s="6"/>
      <c r="AP20" s="6"/>
      <c r="AQ20" s="2"/>
      <c r="AR20" s="2"/>
      <c r="AS20" s="2"/>
      <c r="AT20" s="2"/>
      <c r="AU20" s="2"/>
      <c r="AV20" s="2"/>
      <c r="AW20" s="2"/>
    </row>
    <row r="21" spans="1:49" ht="18.600000000000001" customHeight="1" x14ac:dyDescent="0.4">
      <c r="A21" s="6"/>
      <c r="B21" s="6"/>
      <c r="C21" s="150"/>
      <c r="D21" s="6"/>
      <c r="E21" s="6" t="s">
        <v>340</v>
      </c>
      <c r="F21" s="152"/>
      <c r="G21" s="152"/>
      <c r="H21" s="152"/>
      <c r="I21" s="152"/>
      <c r="J21" s="152"/>
      <c r="K21" s="153"/>
      <c r="L21" s="152"/>
      <c r="M21" s="152"/>
      <c r="N21" s="152"/>
      <c r="O21" s="152"/>
      <c r="P21" s="152"/>
      <c r="Q21" s="152"/>
      <c r="R21" s="152"/>
      <c r="S21" s="152"/>
      <c r="T21" s="152"/>
      <c r="U21" s="152"/>
      <c r="V21" s="152"/>
      <c r="W21" s="152"/>
      <c r="X21" s="152"/>
      <c r="Y21" s="152"/>
      <c r="Z21" s="152"/>
      <c r="AA21" s="152"/>
      <c r="AB21" s="152"/>
      <c r="AC21" s="152"/>
      <c r="AD21" s="152"/>
      <c r="AE21" s="152"/>
      <c r="AF21" s="6"/>
      <c r="AG21" s="6"/>
      <c r="AH21" s="6"/>
      <c r="AI21" s="6"/>
      <c r="AJ21" s="6"/>
      <c r="AK21" s="6"/>
      <c r="AL21" s="6"/>
      <c r="AM21" s="6"/>
      <c r="AN21" s="6"/>
      <c r="AO21" s="6"/>
      <c r="AP21" s="6"/>
      <c r="AQ21" s="2"/>
      <c r="AR21" s="2"/>
      <c r="AS21" s="2"/>
      <c r="AT21" s="2"/>
      <c r="AU21" s="2"/>
      <c r="AV21" s="2"/>
      <c r="AW21" s="2"/>
    </row>
    <row r="22" spans="1:49" ht="18" customHeight="1" x14ac:dyDescent="0.4">
      <c r="A22" s="6"/>
      <c r="B22" s="6"/>
      <c r="F22" s="6"/>
      <c r="G22" s="6"/>
      <c r="H22" s="6"/>
      <c r="I22" s="6"/>
      <c r="J22" s="6"/>
      <c r="K22" s="2"/>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2"/>
      <c r="AR22" s="2"/>
      <c r="AS22" s="2"/>
      <c r="AT22" s="2"/>
      <c r="AU22" s="2"/>
      <c r="AV22" s="2"/>
      <c r="AW22" s="2"/>
    </row>
    <row r="23" spans="1:49" ht="18" customHeight="1" x14ac:dyDescent="0.4">
      <c r="A23" s="6"/>
      <c r="B23" s="6"/>
      <c r="C23" s="150" t="s">
        <v>322</v>
      </c>
      <c r="D23" s="150" t="s">
        <v>325</v>
      </c>
      <c r="E23" s="6"/>
      <c r="F23" s="6"/>
      <c r="G23" s="6"/>
      <c r="H23" s="6"/>
      <c r="I23" s="6"/>
      <c r="J23" s="6"/>
      <c r="K23" s="2"/>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2"/>
      <c r="AR23" s="2"/>
      <c r="AS23" s="2"/>
      <c r="AT23" s="2"/>
      <c r="AU23" s="2"/>
      <c r="AV23" s="2"/>
      <c r="AW23" s="2"/>
    </row>
    <row r="24" spans="1:49" ht="18.600000000000001" customHeight="1" x14ac:dyDescent="0.4">
      <c r="A24" s="6"/>
      <c r="B24" s="6"/>
      <c r="C24" s="6"/>
      <c r="D24" s="6" t="s">
        <v>321</v>
      </c>
      <c r="E24" s="6"/>
      <c r="F24" s="6"/>
      <c r="G24" s="6"/>
      <c r="H24" s="6"/>
      <c r="I24" s="6"/>
      <c r="J24" s="6"/>
      <c r="K24" s="2"/>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2"/>
      <c r="AR24" s="2"/>
      <c r="AS24" s="2"/>
      <c r="AT24" s="2"/>
      <c r="AU24" s="2"/>
      <c r="AV24" s="2"/>
      <c r="AW24" s="2"/>
    </row>
    <row r="25" spans="1:49" ht="18.600000000000001" customHeight="1" x14ac:dyDescent="0.4">
      <c r="A25" s="6"/>
      <c r="B25" s="2"/>
      <c r="C25" s="2"/>
      <c r="D25" s="6" t="s">
        <v>326</v>
      </c>
      <c r="E25" s="6"/>
      <c r="F25" s="6"/>
      <c r="G25" s="6"/>
      <c r="H25" s="6"/>
      <c r="I25" s="6"/>
      <c r="J25" s="6"/>
      <c r="K25" s="6"/>
      <c r="L25" s="6"/>
      <c r="M25" s="2"/>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2"/>
      <c r="AR25" s="2"/>
      <c r="AS25" s="2"/>
      <c r="AT25" s="2"/>
      <c r="AU25" s="2"/>
      <c r="AV25" s="2"/>
      <c r="AW25" s="2"/>
    </row>
    <row r="26" spans="1:49" ht="18.600000000000001" customHeight="1" x14ac:dyDescent="0.4">
      <c r="A26" s="6"/>
      <c r="B26" s="2"/>
      <c r="C26" s="2"/>
      <c r="D26" s="6"/>
      <c r="E26" s="6" t="s">
        <v>367</v>
      </c>
      <c r="G26" s="6"/>
      <c r="H26" s="6"/>
      <c r="I26" s="6"/>
      <c r="J26" s="6"/>
      <c r="K26" s="6"/>
      <c r="L26" s="6"/>
      <c r="M26" s="2"/>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2"/>
      <c r="AR26" s="2"/>
      <c r="AS26" s="2"/>
      <c r="AT26" s="2"/>
      <c r="AU26" s="2"/>
      <c r="AV26" s="2"/>
      <c r="AW26" s="2"/>
    </row>
    <row r="27" spans="1:49" ht="18.600000000000001" customHeight="1" x14ac:dyDescent="0.4">
      <c r="A27" s="6"/>
      <c r="B27" s="6"/>
      <c r="C27" s="6"/>
      <c r="D27" s="6"/>
      <c r="E27" s="2"/>
      <c r="F27" s="6"/>
      <c r="G27" s="6"/>
      <c r="H27" s="6"/>
      <c r="I27" s="6"/>
      <c r="J27" s="6"/>
      <c r="K27" s="2"/>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2"/>
      <c r="AR27" s="2"/>
      <c r="AS27" s="2"/>
      <c r="AT27" s="2"/>
      <c r="AU27" s="2"/>
      <c r="AV27" s="2"/>
      <c r="AW27" s="2"/>
    </row>
    <row r="28" spans="1:49" ht="18.600000000000001" customHeight="1" x14ac:dyDescent="0.4">
      <c r="A28" s="6"/>
      <c r="B28" s="2"/>
      <c r="C28" s="2"/>
      <c r="D28" s="6" t="s">
        <v>327</v>
      </c>
      <c r="E28" s="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2"/>
      <c r="AR28" s="2"/>
      <c r="AS28" s="2"/>
      <c r="AT28" s="2"/>
      <c r="AU28" s="2"/>
      <c r="AV28" s="2"/>
      <c r="AW28" s="2"/>
    </row>
    <row r="29" spans="1:49" ht="18.600000000000001" customHeight="1" x14ac:dyDescent="0.4">
      <c r="A29" s="6"/>
      <c r="B29" s="2"/>
      <c r="C29" s="2"/>
      <c r="D29" s="6"/>
      <c r="E29" s="6" t="s">
        <v>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2"/>
      <c r="AR29" s="2"/>
      <c r="AS29" s="2"/>
      <c r="AT29" s="2"/>
      <c r="AU29" s="2"/>
      <c r="AV29" s="2"/>
      <c r="AW29" s="2"/>
    </row>
    <row r="30" spans="1:49" ht="18.600000000000001" customHeight="1" x14ac:dyDescent="0.4">
      <c r="A30" s="6"/>
      <c r="B30" s="6"/>
      <c r="C30" s="6"/>
      <c r="D30" s="6"/>
      <c r="E30" s="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2"/>
      <c r="AR30" s="2"/>
      <c r="AS30" s="2"/>
      <c r="AT30" s="2"/>
      <c r="AU30" s="2"/>
      <c r="AV30" s="2"/>
      <c r="AW30" s="2"/>
    </row>
    <row r="31" spans="1:49" ht="18.600000000000001" customHeight="1" x14ac:dyDescent="0.4">
      <c r="A31" s="6"/>
      <c r="B31" s="2"/>
      <c r="C31" s="2"/>
      <c r="D31" s="6" t="s">
        <v>329</v>
      </c>
      <c r="E31" s="2"/>
      <c r="F31" s="6"/>
      <c r="G31" s="2"/>
      <c r="H31" s="2"/>
      <c r="I31" s="2"/>
      <c r="J31" s="2"/>
      <c r="K31" s="2"/>
      <c r="L31" s="2"/>
      <c r="M31" s="2"/>
      <c r="N31" s="2"/>
      <c r="O31" s="2"/>
      <c r="P31" s="2"/>
      <c r="Q31" s="2"/>
      <c r="R31" s="2"/>
      <c r="S31" s="2"/>
      <c r="T31" s="2"/>
      <c r="U31" s="2"/>
      <c r="V31" s="2"/>
      <c r="W31" s="2"/>
      <c r="X31" s="2"/>
      <c r="Y31" s="2"/>
      <c r="Z31" s="2"/>
      <c r="AA31" s="2"/>
      <c r="AB31" s="2"/>
      <c r="AC31" s="2"/>
      <c r="AD31" s="2"/>
      <c r="AE31" s="6"/>
      <c r="AF31" s="6"/>
      <c r="AG31" s="6"/>
      <c r="AH31" s="6"/>
      <c r="AI31" s="6"/>
      <c r="AJ31" s="6"/>
      <c r="AK31" s="6"/>
      <c r="AL31" s="6"/>
      <c r="AM31" s="6"/>
      <c r="AN31" s="6"/>
      <c r="AO31" s="6"/>
      <c r="AP31" s="6"/>
      <c r="AQ31" s="2"/>
      <c r="AR31" s="2"/>
      <c r="AS31" s="2"/>
      <c r="AT31" s="2"/>
      <c r="AU31" s="2"/>
      <c r="AV31" s="2"/>
      <c r="AW31" s="2"/>
    </row>
    <row r="32" spans="1:49" ht="18.600000000000001" customHeight="1" x14ac:dyDescent="0.4">
      <c r="A32" s="6"/>
      <c r="B32" s="2"/>
      <c r="C32" s="2"/>
      <c r="D32" s="6"/>
      <c r="E32" s="6" t="s">
        <v>368</v>
      </c>
      <c r="G32" s="2"/>
      <c r="H32" s="2"/>
      <c r="I32" s="2"/>
      <c r="J32" s="2"/>
      <c r="K32" s="2"/>
      <c r="L32" s="2"/>
      <c r="M32" s="2"/>
      <c r="N32" s="2"/>
      <c r="O32" s="2"/>
      <c r="P32" s="2"/>
      <c r="Q32" s="2"/>
      <c r="R32" s="2"/>
      <c r="S32" s="2"/>
      <c r="T32" s="2"/>
      <c r="U32" s="2"/>
      <c r="V32" s="2"/>
      <c r="W32" s="2"/>
      <c r="X32" s="2"/>
      <c r="Y32" s="2"/>
      <c r="Z32" s="2"/>
      <c r="AA32" s="2"/>
      <c r="AB32" s="2"/>
      <c r="AC32" s="2"/>
      <c r="AD32" s="2"/>
      <c r="AE32" s="2"/>
      <c r="AF32" s="2"/>
      <c r="AG32" s="6"/>
      <c r="AH32" s="6"/>
      <c r="AI32" s="6"/>
      <c r="AJ32" s="6"/>
      <c r="AK32" s="6"/>
      <c r="AL32" s="6"/>
      <c r="AM32" s="6"/>
      <c r="AN32" s="6"/>
      <c r="AO32" s="6"/>
      <c r="AP32" s="6"/>
      <c r="AQ32" s="2"/>
      <c r="AR32" s="2"/>
      <c r="AS32" s="2"/>
      <c r="AT32" s="2"/>
      <c r="AU32" s="2"/>
      <c r="AV32" s="2"/>
      <c r="AW32" s="2"/>
    </row>
    <row r="33" spans="1:49" ht="18.600000000000001" customHeight="1" x14ac:dyDescent="0.4">
      <c r="A33" s="6"/>
      <c r="B33" s="2"/>
      <c r="C33" s="2"/>
      <c r="D33" s="6"/>
      <c r="E33" s="2"/>
      <c r="F33" s="6"/>
      <c r="G33" s="2"/>
      <c r="H33" s="2"/>
      <c r="I33" s="2"/>
      <c r="J33" s="2"/>
      <c r="K33" s="2"/>
      <c r="L33" s="2"/>
      <c r="M33" s="2"/>
      <c r="N33" s="2"/>
      <c r="O33" s="2"/>
      <c r="P33" s="2"/>
      <c r="Q33" s="2"/>
      <c r="R33" s="2"/>
      <c r="S33" s="2"/>
      <c r="T33" s="2"/>
      <c r="U33" s="2"/>
      <c r="V33" s="2"/>
      <c r="W33" s="2"/>
      <c r="X33" s="2"/>
      <c r="Y33" s="2"/>
      <c r="Z33" s="2"/>
      <c r="AA33" s="2"/>
      <c r="AB33" s="2"/>
      <c r="AC33" s="2"/>
      <c r="AD33" s="2"/>
      <c r="AE33" s="2"/>
      <c r="AF33" s="2"/>
      <c r="AG33" s="6"/>
      <c r="AH33" s="6"/>
      <c r="AI33" s="6"/>
      <c r="AJ33" s="6"/>
      <c r="AK33" s="6"/>
      <c r="AL33" s="6"/>
      <c r="AM33" s="6"/>
      <c r="AN33" s="6"/>
      <c r="AO33" s="6"/>
      <c r="AP33" s="6"/>
      <c r="AQ33" s="2"/>
      <c r="AR33" s="2"/>
      <c r="AS33" s="2"/>
      <c r="AT33" s="2"/>
      <c r="AU33" s="2"/>
      <c r="AV33" s="2"/>
      <c r="AW33" s="2"/>
    </row>
    <row r="34" spans="1:49" ht="18.600000000000001" customHeight="1" x14ac:dyDescent="0.4">
      <c r="A34" s="6"/>
      <c r="B34" s="2"/>
      <c r="C34" s="2"/>
      <c r="D34" s="6"/>
      <c r="E34" s="2"/>
      <c r="F34" s="6"/>
      <c r="G34" s="2"/>
      <c r="H34" s="2"/>
      <c r="I34" s="2"/>
      <c r="J34" s="2"/>
      <c r="K34" s="2"/>
      <c r="L34" s="2"/>
      <c r="M34" s="2"/>
      <c r="N34" s="2"/>
      <c r="O34" s="2"/>
      <c r="P34" s="2"/>
      <c r="Q34" s="2"/>
      <c r="R34" s="2"/>
      <c r="S34" s="2"/>
      <c r="T34" s="2"/>
      <c r="U34" s="2"/>
      <c r="V34" s="2"/>
      <c r="W34" s="2"/>
      <c r="X34" s="2"/>
      <c r="Y34" s="2"/>
      <c r="Z34" s="2"/>
      <c r="AA34" s="2"/>
      <c r="AB34" s="2"/>
      <c r="AC34" s="2"/>
      <c r="AD34" s="2"/>
      <c r="AE34" s="2"/>
      <c r="AF34" s="2"/>
      <c r="AG34" s="6"/>
      <c r="AH34" s="6"/>
      <c r="AI34" s="6"/>
      <c r="AJ34" s="6"/>
      <c r="AK34" s="6"/>
      <c r="AL34" s="6"/>
      <c r="AM34" s="6"/>
      <c r="AN34" s="6"/>
      <c r="AO34" s="6"/>
      <c r="AP34" s="6"/>
      <c r="AQ34" s="2"/>
      <c r="AR34" s="2"/>
      <c r="AS34" s="2"/>
      <c r="AT34" s="2"/>
      <c r="AU34" s="2"/>
      <c r="AV34" s="2"/>
      <c r="AW34" s="2"/>
    </row>
    <row r="35" spans="1:49" ht="18.600000000000001" customHeight="1" x14ac:dyDescent="0.4">
      <c r="A35" s="6"/>
      <c r="B35" s="2"/>
      <c r="C35" s="2"/>
      <c r="D35" s="6"/>
      <c r="E35" s="2"/>
      <c r="F35" s="6"/>
      <c r="G35" s="2"/>
      <c r="H35" s="2"/>
      <c r="I35" s="2"/>
      <c r="J35" s="2"/>
      <c r="K35" s="2"/>
      <c r="L35" s="2"/>
      <c r="M35" s="2"/>
      <c r="N35" s="2"/>
      <c r="O35" s="2"/>
      <c r="P35" s="2"/>
      <c r="Q35" s="2"/>
      <c r="R35" s="2"/>
      <c r="S35" s="2"/>
      <c r="T35" s="2"/>
      <c r="U35" s="2"/>
      <c r="V35" s="2"/>
      <c r="W35" s="2"/>
      <c r="X35" s="2"/>
      <c r="Y35" s="2"/>
      <c r="Z35" s="2"/>
      <c r="AA35" s="2"/>
      <c r="AB35" s="2"/>
      <c r="AC35" s="2"/>
      <c r="AD35" s="2"/>
      <c r="AE35" s="2"/>
      <c r="AF35" s="2"/>
      <c r="AG35" s="6"/>
      <c r="AH35" s="6"/>
      <c r="AI35" s="6"/>
      <c r="AJ35" s="6"/>
      <c r="AK35" s="6"/>
      <c r="AL35" s="6"/>
      <c r="AM35" s="6"/>
      <c r="AN35" s="6"/>
      <c r="AO35" s="6"/>
      <c r="AP35" s="6"/>
      <c r="AQ35" s="2"/>
      <c r="AR35" s="2"/>
      <c r="AS35" s="2"/>
      <c r="AT35" s="2"/>
      <c r="AU35" s="2"/>
      <c r="AV35" s="2"/>
      <c r="AW35" s="2"/>
    </row>
    <row r="36" spans="1:49" ht="18.600000000000001" customHeight="1" x14ac:dyDescent="0.4">
      <c r="A36" s="6"/>
      <c r="B36" s="2"/>
      <c r="C36" s="2"/>
      <c r="D36" s="6"/>
      <c r="E36" s="2"/>
      <c r="F36" s="6"/>
      <c r="G36" s="2"/>
      <c r="H36" s="2"/>
      <c r="I36" s="2"/>
      <c r="J36" s="2"/>
      <c r="K36" s="2"/>
      <c r="L36" s="2"/>
      <c r="M36" s="2"/>
      <c r="N36" s="2"/>
      <c r="O36" s="2"/>
      <c r="P36" s="2"/>
      <c r="Q36" s="2"/>
      <c r="R36" s="2"/>
      <c r="S36" s="2"/>
      <c r="T36" s="2"/>
      <c r="U36" s="2"/>
      <c r="V36" s="2"/>
      <c r="W36" s="2"/>
      <c r="X36" s="2"/>
      <c r="Y36" s="2"/>
      <c r="Z36" s="2"/>
      <c r="AA36" s="2"/>
      <c r="AB36" s="2"/>
      <c r="AC36" s="2"/>
      <c r="AD36" s="2"/>
      <c r="AE36" s="2"/>
      <c r="AF36" s="2"/>
      <c r="AG36" s="6"/>
      <c r="AH36" s="6"/>
      <c r="AI36" s="6"/>
      <c r="AJ36" s="6"/>
      <c r="AK36" s="6"/>
      <c r="AL36" s="6"/>
      <c r="AM36" s="6"/>
      <c r="AN36" s="6"/>
      <c r="AO36" s="6"/>
      <c r="AP36" s="6"/>
      <c r="AQ36" s="2"/>
      <c r="AR36" s="2"/>
      <c r="AS36" s="2"/>
      <c r="AT36" s="2"/>
      <c r="AU36" s="2"/>
      <c r="AV36" s="2"/>
      <c r="AW36" s="2"/>
    </row>
    <row r="37" spans="1:49" ht="18.600000000000001" customHeight="1" x14ac:dyDescent="0.4">
      <c r="A37" s="6"/>
      <c r="B37" s="6"/>
      <c r="C37" s="6"/>
      <c r="D37" s="6"/>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6"/>
      <c r="AH37" s="6"/>
      <c r="AI37" s="6"/>
      <c r="AJ37" s="6"/>
      <c r="AK37" s="6"/>
      <c r="AL37" s="6"/>
      <c r="AM37" s="6"/>
      <c r="AN37" s="6"/>
      <c r="AO37" s="6"/>
      <c r="AP37" s="6"/>
      <c r="AQ37" s="2"/>
      <c r="AR37" s="2"/>
      <c r="AS37" s="2"/>
      <c r="AT37" s="2"/>
      <c r="AU37" s="2"/>
      <c r="AV37" s="2"/>
      <c r="AW37" s="2"/>
    </row>
    <row r="38" spans="1:49" ht="18.600000000000001" customHeight="1" x14ac:dyDescent="0.4">
      <c r="A38" s="6"/>
      <c r="B38" s="6"/>
      <c r="C38" s="6"/>
      <c r="D38" s="6"/>
      <c r="E38" s="2"/>
      <c r="F38" s="2"/>
      <c r="G38" s="2"/>
      <c r="H38" s="2"/>
      <c r="I38" s="2"/>
      <c r="J38" s="2"/>
      <c r="K38" s="2"/>
      <c r="L38" s="2"/>
      <c r="M38" s="155"/>
      <c r="N38" s="2"/>
      <c r="O38" s="2"/>
      <c r="P38" s="2"/>
      <c r="Q38" s="2"/>
      <c r="R38" s="2"/>
      <c r="S38" s="2"/>
      <c r="T38" s="2"/>
      <c r="U38" s="2"/>
      <c r="V38" s="2"/>
      <c r="W38" s="155"/>
      <c r="X38" s="2"/>
      <c r="Y38" s="2"/>
      <c r="Z38" s="2"/>
      <c r="AA38" s="2"/>
      <c r="AB38" s="2"/>
      <c r="AC38" s="2"/>
      <c r="AD38" s="2"/>
      <c r="AE38" s="2"/>
      <c r="AF38" s="2"/>
      <c r="AG38" s="6"/>
      <c r="AH38" s="6"/>
      <c r="AI38" s="6"/>
      <c r="AJ38" s="6"/>
      <c r="AK38" s="6"/>
      <c r="AL38" s="6"/>
      <c r="AM38" s="6"/>
      <c r="AN38" s="6"/>
      <c r="AO38" s="6"/>
      <c r="AP38" s="6"/>
      <c r="AQ38" s="2"/>
      <c r="AR38" s="2"/>
      <c r="AS38" s="2"/>
      <c r="AT38" s="2"/>
      <c r="AU38" s="2"/>
      <c r="AV38" s="2"/>
      <c r="AW38" s="2"/>
    </row>
    <row r="39" spans="1:49" ht="18.600000000000001" customHeight="1" x14ac:dyDescent="0.4">
      <c r="AE39" s="2"/>
      <c r="AF39" s="2"/>
      <c r="AG39" s="6"/>
      <c r="AH39" s="6"/>
      <c r="AI39" s="6"/>
      <c r="AJ39" s="6"/>
      <c r="AK39" s="6"/>
      <c r="AL39" s="6"/>
      <c r="AM39" s="6"/>
      <c r="AN39" s="6"/>
      <c r="AO39" s="6"/>
      <c r="AP39" s="6"/>
      <c r="AQ39" s="2"/>
      <c r="AR39" s="2"/>
      <c r="AS39" s="2"/>
      <c r="AT39" s="2"/>
      <c r="AU39" s="2"/>
      <c r="AV39" s="2"/>
      <c r="AW39" s="2"/>
    </row>
  </sheetData>
  <phoneticPr fontId="4"/>
  <pageMargins left="0.23622047244094491" right="0.23622047244094491"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7E23F-44CD-450D-86D8-6638229DB9D5}">
  <sheetPr>
    <tabColor theme="9" tint="0.79998168889431442"/>
    <pageSetUpPr fitToPage="1"/>
  </sheetPr>
  <dimension ref="A1:AW39"/>
  <sheetViews>
    <sheetView showGridLines="0" showRowColHeaders="0" zoomScaleNormal="100" zoomScaleSheetLayoutView="100" workbookViewId="0"/>
  </sheetViews>
  <sheetFormatPr defaultColWidth="2.125" defaultRowHeight="18.600000000000001" customHeight="1" x14ac:dyDescent="0.4"/>
  <cols>
    <col min="1" max="48" width="2.75" customWidth="1"/>
  </cols>
  <sheetData>
    <row r="1" spans="1:49" ht="18.600000000000001" customHeight="1" x14ac:dyDescent="0.4">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2"/>
      <c r="AO1" s="6"/>
      <c r="AP1" s="6"/>
      <c r="AQ1" s="2"/>
      <c r="AR1" s="2"/>
      <c r="AS1" s="2"/>
      <c r="AT1" s="2"/>
      <c r="AU1" s="2"/>
      <c r="AV1" s="2"/>
      <c r="AW1" s="2"/>
    </row>
    <row r="2" spans="1:49" ht="18.600000000000001" customHeight="1"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2"/>
      <c r="AO2" s="6"/>
      <c r="AP2" s="6"/>
      <c r="AQ2" s="2"/>
      <c r="AR2" s="2"/>
      <c r="AS2" s="2"/>
      <c r="AT2" s="2"/>
      <c r="AU2" s="2"/>
      <c r="AV2" s="2"/>
      <c r="AW2" s="2"/>
    </row>
    <row r="3" spans="1:49" ht="18.600000000000001" customHeight="1" x14ac:dyDescent="0.4">
      <c r="A3" s="6"/>
      <c r="B3" s="6" t="s">
        <v>321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2"/>
      <c r="AR3" s="2"/>
      <c r="AS3" s="2"/>
      <c r="AT3" s="2"/>
      <c r="AU3" s="2"/>
      <c r="AV3" s="2"/>
      <c r="AW3" s="2"/>
    </row>
    <row r="4" spans="1:49" ht="18.600000000000001"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2"/>
      <c r="AR4" s="2"/>
      <c r="AS4" s="2"/>
      <c r="AT4" s="2"/>
      <c r="AU4" s="2"/>
      <c r="AV4" s="2"/>
      <c r="AW4" s="2"/>
    </row>
    <row r="5" spans="1:49" ht="18.600000000000001" customHeight="1" x14ac:dyDescent="0.4">
      <c r="A5" s="6"/>
      <c r="B5" s="6"/>
      <c r="C5" s="6"/>
      <c r="D5" s="6"/>
      <c r="E5" s="6"/>
      <c r="F5" s="6"/>
      <c r="G5" s="6"/>
      <c r="H5" s="6"/>
      <c r="I5" s="6"/>
      <c r="J5" s="6"/>
      <c r="K5" s="2"/>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2"/>
      <c r="AR5" s="2"/>
      <c r="AS5" s="2"/>
      <c r="AT5" s="2"/>
      <c r="AU5" s="2"/>
      <c r="AV5" s="2"/>
      <c r="AW5" s="2"/>
    </row>
    <row r="6" spans="1:49" ht="18.600000000000001" customHeight="1" x14ac:dyDescent="0.4">
      <c r="A6" s="6"/>
      <c r="B6" s="6"/>
      <c r="C6" s="150" t="s">
        <v>322</v>
      </c>
      <c r="D6" s="150" t="s">
        <v>330</v>
      </c>
      <c r="E6" s="6"/>
      <c r="F6" s="6"/>
      <c r="G6" s="6"/>
      <c r="H6" s="6"/>
      <c r="I6" s="6"/>
      <c r="J6" s="6"/>
      <c r="K6" s="2"/>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2"/>
      <c r="AR6" s="2"/>
      <c r="AS6" s="2"/>
      <c r="AT6" s="2"/>
      <c r="AU6" s="2"/>
      <c r="AV6" s="2"/>
      <c r="AW6" s="2"/>
    </row>
    <row r="7" spans="1:49" ht="18.600000000000001" customHeight="1" x14ac:dyDescent="0.4">
      <c r="A7" s="6"/>
      <c r="B7" s="6"/>
      <c r="C7" s="150"/>
      <c r="D7" s="150"/>
      <c r="E7" s="6"/>
      <c r="F7" s="6"/>
      <c r="G7" s="6"/>
      <c r="H7" s="6"/>
      <c r="I7" s="6"/>
      <c r="J7" s="6"/>
      <c r="K7" s="2"/>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2"/>
      <c r="AR7" s="2"/>
      <c r="AS7" s="2"/>
      <c r="AT7" s="2"/>
      <c r="AU7" s="2"/>
      <c r="AV7" s="2"/>
      <c r="AW7" s="2"/>
    </row>
    <row r="8" spans="1:49" ht="18.600000000000001" customHeight="1" x14ac:dyDescent="0.4">
      <c r="A8" s="6"/>
      <c r="B8" s="6"/>
      <c r="C8" s="150"/>
      <c r="D8" s="156" t="s">
        <v>331</v>
      </c>
      <c r="E8" s="152"/>
      <c r="F8" s="152"/>
      <c r="G8" s="152"/>
      <c r="H8" s="152"/>
      <c r="I8" s="152"/>
      <c r="J8" s="152"/>
      <c r="K8" s="153"/>
      <c r="L8" s="152"/>
      <c r="M8" s="152"/>
      <c r="N8" s="152"/>
      <c r="O8" s="152"/>
      <c r="P8" s="152"/>
      <c r="Q8" s="152"/>
      <c r="R8" s="152"/>
      <c r="S8" s="152"/>
      <c r="T8" s="152"/>
      <c r="U8" s="152"/>
      <c r="V8" s="152"/>
      <c r="W8" s="152"/>
      <c r="X8" s="152"/>
      <c r="Y8" s="152"/>
      <c r="Z8" s="152"/>
      <c r="AA8" s="152"/>
      <c r="AB8" s="152"/>
      <c r="AC8" s="152"/>
      <c r="AD8" s="152"/>
      <c r="AE8" s="152"/>
      <c r="AF8" s="6"/>
      <c r="AG8" s="6"/>
      <c r="AH8" s="6"/>
      <c r="AI8" s="6"/>
      <c r="AJ8" s="6"/>
      <c r="AK8" s="6"/>
      <c r="AL8" s="6"/>
      <c r="AM8" s="6"/>
      <c r="AN8" s="6"/>
      <c r="AO8" s="6"/>
      <c r="AP8" s="6"/>
      <c r="AQ8" s="2"/>
      <c r="AR8" s="2"/>
      <c r="AS8" s="2"/>
      <c r="AT8" s="2"/>
      <c r="AU8" s="2"/>
      <c r="AV8" s="2"/>
      <c r="AW8" s="2"/>
    </row>
    <row r="9" spans="1:49" ht="18.600000000000001" customHeight="1" x14ac:dyDescent="0.4">
      <c r="A9" s="6"/>
      <c r="B9" s="6"/>
      <c r="C9" s="150"/>
      <c r="D9" s="6"/>
      <c r="E9" s="152"/>
      <c r="F9" s="152"/>
      <c r="G9" s="152"/>
      <c r="H9" s="152"/>
      <c r="I9" s="152"/>
      <c r="J9" s="152"/>
      <c r="K9" s="153"/>
      <c r="L9" s="152"/>
      <c r="M9" s="152"/>
      <c r="N9" s="152"/>
      <c r="O9" s="152"/>
      <c r="P9" s="152"/>
      <c r="Q9" s="152"/>
      <c r="R9" s="152"/>
      <c r="S9" s="152"/>
      <c r="T9" s="152"/>
      <c r="U9" s="152"/>
      <c r="V9" s="152"/>
      <c r="W9" s="152"/>
      <c r="X9" s="152"/>
      <c r="Y9" s="152"/>
      <c r="Z9" s="152"/>
      <c r="AA9" s="152"/>
      <c r="AB9" s="152"/>
      <c r="AC9" s="152"/>
      <c r="AD9" s="152"/>
      <c r="AE9" s="152"/>
      <c r="AF9" s="6"/>
      <c r="AG9" s="6"/>
      <c r="AH9" s="6"/>
      <c r="AI9" s="6"/>
      <c r="AJ9" s="6"/>
      <c r="AK9" s="6"/>
      <c r="AL9" s="6"/>
      <c r="AM9" s="6"/>
      <c r="AN9" s="6"/>
      <c r="AO9" s="6"/>
      <c r="AP9" s="6"/>
      <c r="AQ9" s="2"/>
      <c r="AR9" s="2"/>
      <c r="AS9" s="2"/>
      <c r="AT9" s="2"/>
      <c r="AU9" s="2"/>
      <c r="AV9" s="2"/>
      <c r="AW9" s="2"/>
    </row>
    <row r="10" spans="1:49" ht="18.600000000000001" customHeight="1" x14ac:dyDescent="0.4">
      <c r="A10" s="6"/>
      <c r="B10" s="6"/>
      <c r="C10" s="150" t="s">
        <v>332</v>
      </c>
      <c r="D10" s="154"/>
      <c r="E10" s="154"/>
      <c r="F10" s="6"/>
      <c r="G10" s="6"/>
      <c r="H10" s="6"/>
      <c r="I10" s="6"/>
      <c r="J10" s="6"/>
      <c r="K10" s="2"/>
      <c r="L10" s="6"/>
      <c r="M10" s="6"/>
      <c r="N10" s="6"/>
      <c r="O10" s="6"/>
      <c r="P10" s="6"/>
      <c r="Q10" s="6"/>
      <c r="R10" s="157"/>
      <c r="S10" s="6"/>
      <c r="T10" s="157" t="s">
        <v>333</v>
      </c>
      <c r="U10" s="6"/>
      <c r="V10" s="6"/>
      <c r="W10" s="157"/>
      <c r="X10" s="6"/>
      <c r="Y10" s="6"/>
      <c r="Z10" s="6"/>
      <c r="AA10" s="6"/>
      <c r="AB10" s="6"/>
      <c r="AC10" s="6"/>
      <c r="AD10" s="6"/>
      <c r="AE10" s="6"/>
      <c r="AF10" s="6"/>
      <c r="AG10" s="6"/>
      <c r="AH10" s="6"/>
      <c r="AI10" s="6"/>
      <c r="AJ10" s="6"/>
      <c r="AK10" s="6"/>
      <c r="AL10" s="6"/>
      <c r="AM10" s="6"/>
      <c r="AN10" s="6"/>
      <c r="AO10" s="6"/>
      <c r="AP10" s="6"/>
      <c r="AQ10" s="2"/>
      <c r="AR10" s="2"/>
      <c r="AS10" s="2"/>
      <c r="AT10" s="2"/>
      <c r="AU10" s="2"/>
      <c r="AV10" s="2"/>
      <c r="AW10" s="2"/>
    </row>
    <row r="11" spans="1:49" ht="18.600000000000001" customHeight="1" x14ac:dyDescent="0.4">
      <c r="A11" s="6"/>
      <c r="B11" s="6"/>
      <c r="C11" s="150"/>
      <c r="D11" s="151"/>
      <c r="E11" s="152"/>
      <c r="F11" s="152"/>
      <c r="G11" s="152"/>
      <c r="H11" s="152"/>
      <c r="I11" s="152"/>
      <c r="J11" s="152"/>
      <c r="K11" s="153"/>
      <c r="L11" s="152"/>
      <c r="M11" s="152"/>
      <c r="N11" s="152"/>
      <c r="O11" s="152"/>
      <c r="P11" s="152"/>
      <c r="Q11" s="152"/>
      <c r="R11" s="152"/>
      <c r="S11" s="152"/>
      <c r="T11" s="152"/>
      <c r="U11" s="152"/>
      <c r="V11" s="152"/>
      <c r="W11" s="152"/>
      <c r="X11" s="152"/>
      <c r="Y11" s="152"/>
      <c r="Z11" s="152"/>
      <c r="AA11" s="152"/>
      <c r="AB11" s="152"/>
      <c r="AC11" s="152"/>
      <c r="AD11" s="152"/>
      <c r="AE11" s="152"/>
      <c r="AF11" s="6"/>
      <c r="AG11" s="6"/>
      <c r="AH11" s="6"/>
      <c r="AI11" s="6"/>
      <c r="AJ11" s="6"/>
      <c r="AK11" s="6"/>
      <c r="AL11" s="6"/>
      <c r="AM11" s="6"/>
      <c r="AN11" s="6"/>
      <c r="AO11" s="6"/>
      <c r="AP11" s="6"/>
      <c r="AQ11" s="2"/>
      <c r="AR11" s="2"/>
      <c r="AS11" s="2"/>
      <c r="AT11" s="2"/>
      <c r="AU11" s="2"/>
      <c r="AV11" s="2"/>
      <c r="AW11" s="2"/>
    </row>
    <row r="12" spans="1:49" ht="18.600000000000001" customHeight="1" x14ac:dyDescent="0.4">
      <c r="A12" s="6"/>
      <c r="B12" s="6"/>
      <c r="C12" s="150"/>
      <c r="D12" s="151"/>
      <c r="E12" s="152"/>
      <c r="F12" s="152"/>
      <c r="G12" s="152"/>
      <c r="H12" s="152"/>
      <c r="I12" s="152"/>
      <c r="J12" s="152"/>
      <c r="K12" s="153"/>
      <c r="L12" s="152"/>
      <c r="M12" s="152"/>
      <c r="N12" s="152"/>
      <c r="O12" s="152"/>
      <c r="P12" s="152"/>
      <c r="Q12" s="152"/>
      <c r="R12" s="152"/>
      <c r="S12" s="152"/>
      <c r="T12" s="152"/>
      <c r="U12" s="152"/>
      <c r="V12" s="152"/>
      <c r="W12" s="152"/>
      <c r="X12" s="152"/>
      <c r="Y12" s="152"/>
      <c r="Z12" s="152"/>
      <c r="AA12" s="152"/>
      <c r="AB12" s="152"/>
      <c r="AC12" s="152"/>
      <c r="AD12" s="152"/>
      <c r="AE12" s="152"/>
      <c r="AF12" s="6"/>
      <c r="AG12" s="6"/>
      <c r="AH12" s="6"/>
      <c r="AI12" s="6"/>
      <c r="AJ12" s="6"/>
      <c r="AK12" s="6"/>
      <c r="AL12" s="6"/>
      <c r="AM12" s="6"/>
      <c r="AN12" s="6"/>
      <c r="AO12" s="6"/>
      <c r="AP12" s="6"/>
      <c r="AQ12" s="2"/>
      <c r="AR12" s="2"/>
      <c r="AS12" s="2"/>
      <c r="AT12" s="2"/>
      <c r="AU12" s="2"/>
      <c r="AV12" s="2"/>
      <c r="AW12" s="2"/>
    </row>
    <row r="13" spans="1:49" ht="18.600000000000001" customHeight="1" x14ac:dyDescent="0.4">
      <c r="A13" s="6"/>
      <c r="B13" s="6"/>
      <c r="C13" s="150"/>
      <c r="D13" s="151"/>
      <c r="E13" s="152"/>
      <c r="F13" s="152"/>
      <c r="G13" s="152"/>
      <c r="H13" s="152"/>
      <c r="I13" s="152"/>
      <c r="J13" s="152"/>
      <c r="K13" s="153"/>
      <c r="L13" s="152"/>
      <c r="M13" s="152"/>
      <c r="N13" s="152"/>
      <c r="O13" s="152"/>
      <c r="P13" s="152"/>
      <c r="Q13" s="152"/>
      <c r="R13" s="152"/>
      <c r="S13" s="152"/>
      <c r="T13" s="152"/>
      <c r="U13" s="152"/>
      <c r="V13" s="152"/>
      <c r="W13" s="152"/>
      <c r="X13" s="152"/>
      <c r="Y13" s="152"/>
      <c r="Z13" s="152"/>
      <c r="AA13" s="152"/>
      <c r="AB13" s="152"/>
      <c r="AC13" s="152"/>
      <c r="AD13" s="152"/>
      <c r="AE13" s="152"/>
      <c r="AF13" s="6"/>
      <c r="AG13" s="6"/>
      <c r="AH13" s="6"/>
      <c r="AI13" s="6"/>
      <c r="AJ13" s="6"/>
      <c r="AK13" s="6"/>
      <c r="AL13" s="6"/>
      <c r="AM13" s="6"/>
      <c r="AN13" s="6"/>
      <c r="AO13" s="6"/>
      <c r="AP13" s="6"/>
      <c r="AQ13" s="2"/>
      <c r="AR13" s="2"/>
      <c r="AS13" s="2"/>
      <c r="AT13" s="2"/>
      <c r="AU13" s="2"/>
      <c r="AV13" s="2"/>
      <c r="AW13" s="2"/>
    </row>
    <row r="14" spans="1:49" ht="18.600000000000001" customHeight="1" x14ac:dyDescent="0.4">
      <c r="A14" s="6"/>
      <c r="B14" s="6"/>
      <c r="C14" s="150"/>
      <c r="D14" s="151"/>
      <c r="E14" s="152"/>
      <c r="F14" s="152"/>
      <c r="G14" s="152"/>
      <c r="H14" s="152"/>
      <c r="I14" s="152"/>
      <c r="J14" s="152"/>
      <c r="K14" s="153"/>
      <c r="L14" s="152"/>
      <c r="M14" s="152"/>
      <c r="N14" s="152"/>
      <c r="O14" s="152"/>
      <c r="P14" s="152"/>
      <c r="Q14" s="152"/>
      <c r="R14" s="152"/>
      <c r="S14" s="152"/>
      <c r="T14" s="152"/>
      <c r="U14" s="152"/>
      <c r="V14" s="152"/>
      <c r="W14" s="152"/>
      <c r="X14" s="152"/>
      <c r="Y14" s="152"/>
      <c r="Z14" s="152"/>
      <c r="AA14" s="152"/>
      <c r="AB14" s="152"/>
      <c r="AC14" s="152"/>
      <c r="AD14" s="152"/>
      <c r="AE14" s="152"/>
      <c r="AF14" s="6"/>
      <c r="AG14" s="6"/>
      <c r="AH14" s="6"/>
      <c r="AI14" s="6"/>
      <c r="AJ14" s="6"/>
      <c r="AK14" s="6"/>
      <c r="AL14" s="6"/>
      <c r="AM14" s="6"/>
      <c r="AN14" s="6"/>
      <c r="AO14" s="6"/>
      <c r="AP14" s="6"/>
      <c r="AQ14" s="2"/>
      <c r="AR14" s="2"/>
      <c r="AS14" s="2"/>
      <c r="AT14" s="2"/>
      <c r="AU14" s="2"/>
      <c r="AV14" s="2"/>
      <c r="AW14" s="2"/>
    </row>
    <row r="15" spans="1:49" ht="18.600000000000001" customHeight="1" x14ac:dyDescent="0.4">
      <c r="A15" s="6"/>
      <c r="B15" s="6"/>
      <c r="C15" s="150"/>
      <c r="D15" s="151"/>
      <c r="E15" s="152"/>
      <c r="F15" s="152"/>
      <c r="G15" s="152"/>
      <c r="H15" s="152"/>
      <c r="I15" s="152"/>
      <c r="J15" s="152"/>
      <c r="K15" s="153"/>
      <c r="L15" s="152"/>
      <c r="M15" s="152"/>
      <c r="N15" s="152"/>
      <c r="O15" s="152"/>
      <c r="P15" s="152"/>
      <c r="Q15" s="152"/>
      <c r="R15" s="152"/>
      <c r="S15" s="152"/>
      <c r="T15" s="152"/>
      <c r="U15" s="152"/>
      <c r="V15" s="152"/>
      <c r="W15" s="152"/>
      <c r="X15" s="152"/>
      <c r="Y15" s="152"/>
      <c r="Z15" s="152"/>
      <c r="AA15" s="152"/>
      <c r="AB15" s="152"/>
      <c r="AC15" s="152"/>
      <c r="AD15" s="152"/>
      <c r="AE15" s="152"/>
      <c r="AF15" s="6"/>
      <c r="AG15" s="6"/>
      <c r="AH15" s="6"/>
      <c r="AI15" s="6"/>
      <c r="AJ15" s="6"/>
      <c r="AK15" s="6"/>
      <c r="AL15" s="6"/>
      <c r="AM15" s="6"/>
      <c r="AN15" s="6"/>
      <c r="AO15" s="6"/>
      <c r="AP15" s="6"/>
      <c r="AQ15" s="2"/>
      <c r="AR15" s="2"/>
      <c r="AS15" s="2"/>
      <c r="AT15" s="2"/>
      <c r="AU15" s="2"/>
      <c r="AV15" s="2"/>
      <c r="AW15" s="2"/>
    </row>
    <row r="16" spans="1:49" ht="18.600000000000001" customHeight="1" x14ac:dyDescent="0.4">
      <c r="A16" s="6"/>
      <c r="B16" s="6"/>
      <c r="C16" s="150"/>
      <c r="D16" s="151"/>
      <c r="E16" s="152"/>
      <c r="F16" s="152"/>
      <c r="G16" s="152"/>
      <c r="H16" s="152"/>
      <c r="I16" s="152"/>
      <c r="J16" s="152"/>
      <c r="K16" s="153"/>
      <c r="L16" s="152"/>
      <c r="M16" s="152"/>
      <c r="N16" s="152"/>
      <c r="O16" s="152"/>
      <c r="P16" s="152"/>
      <c r="Q16" s="152"/>
      <c r="R16" s="152"/>
      <c r="S16" s="152"/>
      <c r="T16" s="152"/>
      <c r="U16" s="152"/>
      <c r="V16" s="152"/>
      <c r="W16" s="152"/>
      <c r="X16" s="152"/>
      <c r="Y16" s="152"/>
      <c r="Z16" s="152"/>
      <c r="AA16" s="152"/>
      <c r="AB16" s="152"/>
      <c r="AC16" s="152"/>
      <c r="AD16" s="152"/>
      <c r="AE16" s="152"/>
      <c r="AF16" s="6"/>
      <c r="AG16" s="6"/>
      <c r="AH16" s="6"/>
      <c r="AI16" s="6"/>
      <c r="AJ16" s="6"/>
      <c r="AK16" s="6"/>
      <c r="AL16" s="6"/>
      <c r="AM16" s="6"/>
      <c r="AN16" s="6"/>
      <c r="AO16" s="6"/>
      <c r="AP16" s="6"/>
      <c r="AQ16" s="2"/>
      <c r="AR16" s="2"/>
      <c r="AS16" s="2"/>
      <c r="AT16" s="2"/>
      <c r="AU16" s="2"/>
      <c r="AV16" s="2"/>
      <c r="AW16" s="2"/>
    </row>
    <row r="17" spans="1:49" ht="18.600000000000001" customHeight="1" x14ac:dyDescent="0.4">
      <c r="A17" s="6"/>
      <c r="B17" s="6"/>
      <c r="C17" s="150"/>
      <c r="D17" s="151"/>
      <c r="E17" s="152"/>
      <c r="F17" s="152"/>
      <c r="G17" s="152"/>
      <c r="H17" s="152"/>
      <c r="I17" s="152"/>
      <c r="J17" s="152"/>
      <c r="K17" s="153"/>
      <c r="L17" s="152"/>
      <c r="M17" s="152"/>
      <c r="N17" s="152"/>
      <c r="O17" s="152"/>
      <c r="P17" s="152"/>
      <c r="Q17" s="152"/>
      <c r="R17" s="152"/>
      <c r="S17" s="152"/>
      <c r="T17" s="152"/>
      <c r="U17" s="152"/>
      <c r="V17" s="152"/>
      <c r="W17" s="152"/>
      <c r="X17" s="152"/>
      <c r="Y17" s="152"/>
      <c r="Z17" s="152"/>
      <c r="AA17" s="152"/>
      <c r="AB17" s="152"/>
      <c r="AC17" s="152"/>
      <c r="AD17" s="152"/>
      <c r="AE17" s="152"/>
      <c r="AF17" s="6"/>
      <c r="AG17" s="6"/>
      <c r="AH17" s="6"/>
      <c r="AI17" s="6"/>
      <c r="AJ17" s="6"/>
      <c r="AK17" s="6"/>
      <c r="AL17" s="6"/>
      <c r="AM17" s="6"/>
      <c r="AN17" s="6"/>
      <c r="AO17" s="6"/>
      <c r="AP17" s="6"/>
      <c r="AQ17" s="2"/>
      <c r="AR17" s="2"/>
      <c r="AS17" s="2"/>
      <c r="AT17" s="2"/>
      <c r="AU17" s="2"/>
      <c r="AV17" s="2"/>
      <c r="AW17" s="2"/>
    </row>
    <row r="18" spans="1:49" ht="18.600000000000001" customHeight="1" x14ac:dyDescent="0.4">
      <c r="A18" s="6"/>
      <c r="B18" s="6"/>
      <c r="C18" s="150"/>
      <c r="D18" s="151"/>
      <c r="E18" s="152"/>
      <c r="F18" s="152"/>
      <c r="G18" s="152"/>
      <c r="H18" s="152"/>
      <c r="I18" s="152"/>
      <c r="J18" s="152"/>
      <c r="K18" s="153"/>
      <c r="L18" s="152"/>
      <c r="M18" s="152"/>
      <c r="N18" s="152"/>
      <c r="O18" s="152"/>
      <c r="P18" s="152"/>
      <c r="Q18" s="152"/>
      <c r="R18" s="152"/>
      <c r="S18" s="152"/>
      <c r="T18" s="152"/>
      <c r="U18" s="152"/>
      <c r="V18" s="152"/>
      <c r="W18" s="152"/>
      <c r="X18" s="152"/>
      <c r="Y18" s="152"/>
      <c r="Z18" s="152"/>
      <c r="AA18" s="152"/>
      <c r="AB18" s="152"/>
      <c r="AC18" s="152"/>
      <c r="AD18" s="152"/>
      <c r="AE18" s="152"/>
      <c r="AF18" s="6"/>
      <c r="AG18" s="6"/>
      <c r="AH18" s="6"/>
      <c r="AI18" s="6"/>
      <c r="AJ18" s="6"/>
      <c r="AK18" s="6"/>
      <c r="AL18" s="6"/>
      <c r="AM18" s="6"/>
      <c r="AN18" s="6"/>
      <c r="AO18" s="6"/>
      <c r="AP18" s="6"/>
      <c r="AQ18" s="2"/>
      <c r="AR18" s="2"/>
      <c r="AS18" s="2"/>
      <c r="AT18" s="2"/>
      <c r="AU18" s="2"/>
      <c r="AV18" s="2"/>
      <c r="AW18" s="2"/>
    </row>
    <row r="19" spans="1:49" ht="18.600000000000001" customHeight="1" x14ac:dyDescent="0.4">
      <c r="A19" s="6"/>
      <c r="B19" s="6"/>
      <c r="C19" s="150"/>
      <c r="D19" s="151"/>
      <c r="E19" s="152"/>
      <c r="F19" s="152"/>
      <c r="G19" s="152"/>
      <c r="H19" s="152"/>
      <c r="I19" s="152"/>
      <c r="J19" s="152"/>
      <c r="K19" s="153"/>
      <c r="L19" s="152"/>
      <c r="M19" s="152"/>
      <c r="N19" s="152"/>
      <c r="O19" s="152"/>
      <c r="P19" s="152"/>
      <c r="Q19" s="152"/>
      <c r="R19" s="152"/>
      <c r="S19" s="152"/>
      <c r="T19" s="152"/>
      <c r="U19" s="152"/>
      <c r="V19" s="152"/>
      <c r="W19" s="152"/>
      <c r="X19" s="152"/>
      <c r="Y19" s="152"/>
      <c r="Z19" s="152"/>
      <c r="AA19" s="152"/>
      <c r="AB19" s="152"/>
      <c r="AC19" s="152"/>
      <c r="AD19" s="152"/>
      <c r="AE19" s="152"/>
      <c r="AF19" s="6"/>
      <c r="AG19" s="6"/>
      <c r="AH19" s="6"/>
      <c r="AI19" s="6"/>
      <c r="AJ19" s="6"/>
      <c r="AK19" s="6"/>
      <c r="AL19" s="6"/>
      <c r="AM19" s="6"/>
      <c r="AN19" s="6"/>
      <c r="AO19" s="6"/>
      <c r="AP19" s="6"/>
      <c r="AQ19" s="2"/>
      <c r="AR19" s="2"/>
      <c r="AS19" s="2"/>
      <c r="AT19" s="2"/>
      <c r="AU19" s="2"/>
      <c r="AV19" s="2"/>
      <c r="AW19" s="2"/>
    </row>
    <row r="20" spans="1:49" ht="18" customHeight="1" x14ac:dyDescent="0.4">
      <c r="A20" s="6"/>
      <c r="B20" s="6"/>
      <c r="F20" s="6"/>
      <c r="G20" s="6"/>
      <c r="H20" s="6"/>
      <c r="I20" s="6"/>
      <c r="J20" s="6"/>
      <c r="K20" s="2"/>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2"/>
      <c r="AR20" s="2"/>
      <c r="AS20" s="2"/>
      <c r="AT20" s="2"/>
      <c r="AU20" s="2"/>
      <c r="AV20" s="2"/>
      <c r="AW20" s="2"/>
    </row>
    <row r="21" spans="1:49" ht="18" customHeight="1" x14ac:dyDescent="0.4">
      <c r="A21" s="6"/>
      <c r="B21" s="6"/>
      <c r="F21" s="6"/>
      <c r="G21" s="6"/>
      <c r="H21" s="6"/>
      <c r="I21" s="6"/>
      <c r="J21" s="6"/>
      <c r="K21" s="2"/>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2"/>
      <c r="AR21" s="2"/>
      <c r="AS21" s="2"/>
      <c r="AT21" s="2"/>
      <c r="AU21" s="2"/>
      <c r="AV21" s="2"/>
      <c r="AW21" s="2"/>
    </row>
    <row r="22" spans="1:49" ht="18" customHeight="1" x14ac:dyDescent="0.4">
      <c r="A22" s="6"/>
      <c r="B22" s="6"/>
      <c r="F22" s="6"/>
      <c r="G22" s="6"/>
      <c r="H22" s="6"/>
      <c r="I22" s="6"/>
      <c r="J22" s="6"/>
      <c r="K22" s="2"/>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2"/>
      <c r="AR22" s="2"/>
      <c r="AS22" s="2"/>
      <c r="AT22" s="2"/>
      <c r="AU22" s="2"/>
      <c r="AV22" s="2"/>
      <c r="AW22" s="2"/>
    </row>
    <row r="23" spans="1:49" ht="18" customHeight="1" x14ac:dyDescent="0.4">
      <c r="A23" s="6"/>
      <c r="B23" s="6"/>
      <c r="C23" s="150"/>
      <c r="D23" s="150"/>
      <c r="E23" s="6"/>
      <c r="F23" s="6"/>
      <c r="G23" s="6"/>
      <c r="H23" s="6"/>
      <c r="I23" s="6"/>
      <c r="J23" s="6"/>
      <c r="K23" s="2"/>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2"/>
      <c r="AR23" s="2"/>
      <c r="AS23" s="2"/>
      <c r="AT23" s="2"/>
      <c r="AU23" s="2"/>
      <c r="AV23" s="2"/>
      <c r="AW23" s="2"/>
    </row>
    <row r="24" spans="1:49" ht="18.600000000000001" customHeight="1" x14ac:dyDescent="0.4">
      <c r="A24" s="6"/>
      <c r="B24" s="6"/>
      <c r="C24" s="6"/>
      <c r="D24" s="6"/>
      <c r="E24" s="6"/>
      <c r="F24" s="6"/>
      <c r="G24" s="6"/>
      <c r="H24" s="6"/>
      <c r="I24" s="6"/>
      <c r="J24" s="6"/>
      <c r="K24" s="2"/>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2"/>
      <c r="AR24" s="2"/>
      <c r="AS24" s="2"/>
      <c r="AT24" s="2"/>
      <c r="AU24" s="2"/>
      <c r="AV24" s="2"/>
      <c r="AW24" s="2"/>
    </row>
    <row r="25" spans="1:49" ht="18.600000000000001" customHeight="1" x14ac:dyDescent="0.4">
      <c r="A25" s="6"/>
      <c r="B25" s="2"/>
      <c r="C25" s="2"/>
      <c r="D25" s="6"/>
      <c r="E25" s="6"/>
      <c r="F25" s="6"/>
      <c r="G25" s="6"/>
      <c r="H25" s="6"/>
      <c r="I25" s="6"/>
      <c r="J25" s="6"/>
      <c r="K25" s="6"/>
      <c r="L25" s="6"/>
      <c r="M25" s="2"/>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2"/>
      <c r="AR25" s="2"/>
      <c r="AS25" s="2"/>
      <c r="AT25" s="2"/>
      <c r="AU25" s="2"/>
      <c r="AV25" s="2"/>
      <c r="AW25" s="2"/>
    </row>
    <row r="26" spans="1:49" ht="18.600000000000001" customHeight="1" x14ac:dyDescent="0.4">
      <c r="A26" s="6"/>
      <c r="B26" s="2"/>
      <c r="C26" s="2"/>
      <c r="D26" s="6"/>
      <c r="E26" s="6"/>
      <c r="G26" s="6"/>
      <c r="H26" s="6"/>
      <c r="I26" s="6"/>
      <c r="J26" s="6"/>
      <c r="K26" s="6"/>
      <c r="L26" s="6"/>
      <c r="M26" s="2"/>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2"/>
      <c r="AR26" s="2"/>
      <c r="AS26" s="2"/>
      <c r="AT26" s="2"/>
      <c r="AU26" s="2"/>
      <c r="AV26" s="2"/>
      <c r="AW26" s="2"/>
    </row>
    <row r="27" spans="1:49" ht="18.600000000000001" customHeight="1" x14ac:dyDescent="0.4">
      <c r="A27" s="6"/>
      <c r="B27" s="6"/>
      <c r="C27" s="6"/>
      <c r="D27" s="6"/>
      <c r="E27" s="2"/>
      <c r="F27" s="6"/>
      <c r="G27" s="6"/>
      <c r="H27" s="6"/>
      <c r="I27" s="6"/>
      <c r="J27" s="6"/>
      <c r="K27" s="2"/>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2"/>
      <c r="AR27" s="2"/>
      <c r="AS27" s="2"/>
      <c r="AT27" s="2"/>
      <c r="AU27" s="2"/>
      <c r="AV27" s="2"/>
      <c r="AW27" s="2"/>
    </row>
    <row r="28" spans="1:49" ht="18.600000000000001" customHeight="1" x14ac:dyDescent="0.4">
      <c r="A28" s="6"/>
      <c r="B28" s="2"/>
      <c r="C28" s="2"/>
      <c r="D28" s="6"/>
      <c r="E28" s="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2"/>
      <c r="AR28" s="2"/>
      <c r="AS28" s="2"/>
      <c r="AT28" s="2"/>
      <c r="AU28" s="2"/>
      <c r="AV28" s="2"/>
      <c r="AW28" s="2"/>
    </row>
    <row r="29" spans="1:49" ht="18.600000000000001" customHeight="1" x14ac:dyDescent="0.4">
      <c r="A29" s="6"/>
      <c r="B29" s="2"/>
      <c r="C29" s="2"/>
      <c r="D29" s="6"/>
      <c r="E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2"/>
      <c r="AR29" s="2"/>
      <c r="AS29" s="2"/>
      <c r="AT29" s="2"/>
      <c r="AU29" s="2"/>
      <c r="AV29" s="2"/>
      <c r="AW29" s="2"/>
    </row>
    <row r="30" spans="1:49" ht="18.600000000000001" customHeight="1" x14ac:dyDescent="0.4">
      <c r="A30" s="6"/>
      <c r="B30" s="2"/>
      <c r="C30" s="2"/>
      <c r="D30" s="6"/>
      <c r="E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2"/>
      <c r="AR30" s="2"/>
      <c r="AS30" s="2"/>
      <c r="AT30" s="2"/>
      <c r="AU30" s="2"/>
      <c r="AV30" s="2"/>
      <c r="AW30" s="2"/>
    </row>
    <row r="31" spans="1:49" ht="18.600000000000001" customHeight="1" x14ac:dyDescent="0.4">
      <c r="A31" s="6"/>
      <c r="B31" s="6"/>
      <c r="C31" s="6"/>
      <c r="D31" s="6"/>
      <c r="E31" s="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2"/>
      <c r="AR31" s="2"/>
      <c r="AS31" s="2"/>
      <c r="AT31" s="2"/>
      <c r="AU31" s="2"/>
      <c r="AV31" s="2"/>
      <c r="AW31" s="2"/>
    </row>
    <row r="32" spans="1:49" ht="18.600000000000001" customHeight="1" x14ac:dyDescent="0.4">
      <c r="A32" s="6"/>
      <c r="B32" s="2"/>
      <c r="C32" s="2"/>
      <c r="D32" s="6"/>
      <c r="E32" s="2"/>
      <c r="F32" s="6"/>
      <c r="G32" s="2"/>
      <c r="H32" s="2"/>
      <c r="I32" s="2"/>
      <c r="J32" s="2"/>
      <c r="K32" s="2"/>
      <c r="L32" s="2"/>
      <c r="M32" s="2"/>
      <c r="N32" s="2"/>
      <c r="O32" s="2"/>
      <c r="P32" s="2"/>
      <c r="Q32" s="2"/>
      <c r="R32" s="2"/>
      <c r="S32" s="2"/>
      <c r="T32" s="2"/>
      <c r="U32" s="2"/>
      <c r="V32" s="2"/>
      <c r="W32" s="2"/>
      <c r="X32" s="2"/>
      <c r="Y32" s="2"/>
      <c r="Z32" s="2"/>
      <c r="AA32" s="2"/>
      <c r="AB32" s="2"/>
      <c r="AC32" s="2"/>
      <c r="AD32" s="2"/>
      <c r="AE32" s="2"/>
      <c r="AF32" s="2"/>
      <c r="AG32" s="6"/>
      <c r="AH32" s="6"/>
      <c r="AI32" s="6"/>
      <c r="AJ32" s="6"/>
      <c r="AK32" s="6"/>
      <c r="AL32" s="6"/>
      <c r="AM32" s="6"/>
      <c r="AN32" s="6"/>
      <c r="AO32" s="6"/>
      <c r="AP32" s="6"/>
      <c r="AQ32" s="2"/>
      <c r="AR32" s="2"/>
      <c r="AS32" s="2"/>
      <c r="AT32" s="2"/>
      <c r="AU32" s="2"/>
      <c r="AV32" s="2"/>
      <c r="AW32" s="2"/>
    </row>
    <row r="33" spans="1:49" ht="18.600000000000001" customHeight="1" x14ac:dyDescent="0.4">
      <c r="A33" s="6"/>
      <c r="B33" s="2"/>
      <c r="C33" s="2"/>
      <c r="D33" s="6"/>
      <c r="E33" s="6"/>
      <c r="G33" s="2"/>
      <c r="H33" s="2"/>
      <c r="I33" s="2"/>
      <c r="J33" s="2"/>
      <c r="K33" s="2"/>
      <c r="L33" s="2"/>
      <c r="M33" s="2"/>
      <c r="N33" s="2"/>
      <c r="O33" s="2"/>
      <c r="P33" s="2"/>
      <c r="Q33" s="2"/>
      <c r="R33" s="2"/>
      <c r="S33" s="2"/>
      <c r="T33" s="2"/>
      <c r="U33" s="2"/>
      <c r="V33" s="2"/>
      <c r="W33" s="2"/>
      <c r="X33" s="2"/>
      <c r="Y33" s="2"/>
      <c r="Z33" s="2"/>
      <c r="AA33" s="2"/>
      <c r="AB33" s="2"/>
      <c r="AC33" s="2"/>
      <c r="AD33" s="2"/>
      <c r="AE33" s="2"/>
      <c r="AF33" s="2"/>
      <c r="AG33" s="6"/>
      <c r="AH33" s="6"/>
      <c r="AI33" s="6"/>
      <c r="AJ33" s="6"/>
      <c r="AK33" s="6"/>
      <c r="AL33" s="6"/>
      <c r="AM33" s="6"/>
      <c r="AN33" s="6"/>
      <c r="AO33" s="6"/>
      <c r="AP33" s="6"/>
      <c r="AQ33" s="2"/>
      <c r="AR33" s="2"/>
      <c r="AS33" s="2"/>
      <c r="AT33" s="2"/>
      <c r="AU33" s="2"/>
      <c r="AV33" s="2"/>
      <c r="AW33" s="2"/>
    </row>
    <row r="34" spans="1:49" ht="18.600000000000001" customHeight="1" x14ac:dyDescent="0.4">
      <c r="A34" s="6"/>
      <c r="B34" s="2"/>
      <c r="C34" s="2"/>
      <c r="D34" s="6"/>
      <c r="E34" s="2"/>
      <c r="F34" s="6"/>
      <c r="G34" s="2"/>
      <c r="H34" s="2"/>
      <c r="I34" s="2"/>
      <c r="J34" s="2"/>
      <c r="K34" s="2"/>
      <c r="L34" s="2"/>
      <c r="M34" s="2"/>
      <c r="N34" s="2"/>
      <c r="O34" s="2"/>
      <c r="P34" s="2"/>
      <c r="Q34" s="2"/>
      <c r="R34" s="2"/>
      <c r="S34" s="2"/>
      <c r="T34" s="2"/>
      <c r="U34" s="2"/>
      <c r="V34" s="2"/>
      <c r="W34" s="2"/>
      <c r="X34" s="2"/>
      <c r="Y34" s="2"/>
      <c r="Z34" s="2"/>
      <c r="AA34" s="2"/>
      <c r="AB34" s="2"/>
      <c r="AC34" s="2"/>
      <c r="AD34" s="2"/>
      <c r="AE34" s="2"/>
      <c r="AF34" s="2"/>
      <c r="AG34" s="6"/>
      <c r="AH34" s="6"/>
      <c r="AI34" s="6"/>
      <c r="AJ34" s="6"/>
      <c r="AK34" s="6"/>
      <c r="AL34" s="6"/>
      <c r="AM34" s="6"/>
      <c r="AN34" s="6"/>
      <c r="AO34" s="6"/>
      <c r="AP34" s="6"/>
      <c r="AQ34" s="2"/>
      <c r="AR34" s="2"/>
      <c r="AS34" s="2"/>
      <c r="AT34" s="2"/>
      <c r="AU34" s="2"/>
      <c r="AV34" s="2"/>
      <c r="AW34" s="2"/>
    </row>
    <row r="35" spans="1:49" ht="18.600000000000001" customHeight="1" x14ac:dyDescent="0.4">
      <c r="A35" s="6"/>
      <c r="B35" s="2"/>
      <c r="C35" s="2"/>
      <c r="D35" s="6"/>
      <c r="E35" s="2"/>
      <c r="F35" s="6"/>
      <c r="G35" s="2"/>
      <c r="H35" s="2"/>
      <c r="I35" s="2"/>
      <c r="J35" s="2"/>
      <c r="K35" s="2"/>
      <c r="L35" s="2"/>
      <c r="M35" s="2"/>
      <c r="N35" s="2"/>
      <c r="O35" s="2"/>
      <c r="P35" s="2"/>
      <c r="Q35" s="2"/>
      <c r="R35" s="2"/>
      <c r="S35" s="2"/>
      <c r="T35" s="2"/>
      <c r="U35" s="2"/>
      <c r="V35" s="2"/>
      <c r="W35" s="2"/>
      <c r="X35" s="2"/>
      <c r="Y35" s="2"/>
      <c r="Z35" s="2"/>
      <c r="AA35" s="2"/>
      <c r="AB35" s="2"/>
      <c r="AC35" s="2"/>
      <c r="AD35" s="2"/>
      <c r="AE35" s="2"/>
      <c r="AF35" s="2"/>
      <c r="AG35" s="6"/>
      <c r="AH35" s="6"/>
      <c r="AI35" s="6"/>
      <c r="AJ35" s="6"/>
      <c r="AK35" s="6"/>
      <c r="AL35" s="6"/>
      <c r="AM35" s="6"/>
      <c r="AN35" s="6"/>
      <c r="AO35" s="6"/>
      <c r="AP35" s="6"/>
      <c r="AQ35" s="2"/>
      <c r="AR35" s="2"/>
      <c r="AS35" s="2"/>
      <c r="AT35" s="2"/>
      <c r="AU35" s="2"/>
      <c r="AV35" s="2"/>
      <c r="AW35" s="2"/>
    </row>
    <row r="36" spans="1:49" ht="18.600000000000001" customHeight="1" x14ac:dyDescent="0.4">
      <c r="A36" s="6"/>
      <c r="B36" s="2"/>
      <c r="C36" s="2"/>
      <c r="D36" s="6"/>
      <c r="E36" s="2"/>
      <c r="F36" s="6"/>
      <c r="G36" s="2"/>
      <c r="H36" s="2"/>
      <c r="I36" s="2"/>
      <c r="J36" s="2"/>
      <c r="K36" s="2"/>
      <c r="L36" s="2"/>
      <c r="M36" s="2"/>
      <c r="N36" s="2"/>
      <c r="O36" s="2"/>
      <c r="P36" s="2"/>
      <c r="Q36" s="2"/>
      <c r="R36" s="2"/>
      <c r="S36" s="2"/>
      <c r="T36" s="2"/>
      <c r="U36" s="2"/>
      <c r="V36" s="2"/>
      <c r="W36" s="2"/>
      <c r="X36" s="2"/>
      <c r="Y36" s="2"/>
      <c r="Z36" s="2"/>
      <c r="AA36" s="2"/>
      <c r="AB36" s="2"/>
      <c r="AC36" s="2"/>
      <c r="AD36" s="2"/>
      <c r="AE36" s="2"/>
      <c r="AF36" s="2"/>
      <c r="AG36" s="6"/>
      <c r="AH36" s="6"/>
      <c r="AI36" s="6"/>
      <c r="AJ36" s="6"/>
      <c r="AK36" s="6"/>
      <c r="AL36" s="6"/>
      <c r="AM36" s="6"/>
      <c r="AN36" s="6"/>
      <c r="AO36" s="6"/>
      <c r="AP36" s="6"/>
      <c r="AQ36" s="2"/>
      <c r="AR36" s="2"/>
      <c r="AS36" s="2"/>
      <c r="AT36" s="2"/>
      <c r="AU36" s="2"/>
      <c r="AV36" s="2"/>
      <c r="AW36" s="2"/>
    </row>
    <row r="37" spans="1:49" ht="18.600000000000001" customHeight="1" x14ac:dyDescent="0.4">
      <c r="A37" s="6"/>
      <c r="B37" s="2"/>
      <c r="C37" s="2"/>
      <c r="D37" s="6"/>
      <c r="E37" s="2"/>
      <c r="F37" s="6"/>
      <c r="G37" s="2"/>
      <c r="H37" s="2"/>
      <c r="I37" s="2"/>
      <c r="J37" s="2"/>
      <c r="K37" s="2"/>
      <c r="L37" s="2"/>
      <c r="M37" s="2"/>
      <c r="N37" s="2"/>
      <c r="O37" s="2"/>
      <c r="P37" s="2"/>
      <c r="Q37" s="2"/>
      <c r="R37" s="2"/>
      <c r="S37" s="2"/>
      <c r="T37" s="2"/>
      <c r="U37" s="2"/>
      <c r="V37" s="2"/>
      <c r="W37" s="2"/>
      <c r="X37" s="2"/>
      <c r="Y37" s="2"/>
      <c r="Z37" s="2"/>
      <c r="AA37" s="2"/>
      <c r="AB37" s="2"/>
      <c r="AC37" s="2"/>
      <c r="AD37" s="2"/>
      <c r="AE37" s="2"/>
      <c r="AF37" s="2"/>
      <c r="AG37" s="6"/>
      <c r="AH37" s="6"/>
      <c r="AI37" s="6"/>
      <c r="AJ37" s="6"/>
      <c r="AK37" s="6"/>
      <c r="AL37" s="6"/>
      <c r="AM37" s="6"/>
      <c r="AN37" s="6"/>
      <c r="AO37" s="6"/>
      <c r="AP37" s="6"/>
      <c r="AQ37" s="2"/>
      <c r="AR37" s="2"/>
      <c r="AS37" s="2"/>
      <c r="AT37" s="2"/>
      <c r="AU37" s="2"/>
      <c r="AV37" s="2"/>
      <c r="AW37" s="2"/>
    </row>
    <row r="38" spans="1:49" ht="18.600000000000001" customHeight="1" x14ac:dyDescent="0.4">
      <c r="A38" s="6"/>
      <c r="B38" s="6"/>
      <c r="C38" s="6"/>
      <c r="D38" s="6"/>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6"/>
      <c r="AH38" s="6"/>
      <c r="AI38" s="6"/>
      <c r="AJ38" s="6"/>
      <c r="AK38" s="6"/>
      <c r="AL38" s="6"/>
      <c r="AM38" s="6"/>
      <c r="AN38" s="6"/>
      <c r="AO38" s="6"/>
      <c r="AP38" s="6"/>
      <c r="AQ38" s="2"/>
      <c r="AR38" s="2"/>
      <c r="AS38" s="2"/>
      <c r="AT38" s="2"/>
      <c r="AU38" s="2"/>
      <c r="AV38" s="2"/>
      <c r="AW38" s="2"/>
    </row>
    <row r="39" spans="1:49" ht="18.600000000000001" customHeight="1" x14ac:dyDescent="0.4">
      <c r="A39" s="6"/>
      <c r="B39" s="6"/>
      <c r="C39" s="6"/>
      <c r="D39" s="6"/>
      <c r="E39" s="2"/>
      <c r="F39" s="2"/>
      <c r="G39" s="2"/>
      <c r="H39" s="2"/>
      <c r="I39" s="2"/>
      <c r="J39" s="2"/>
      <c r="K39" s="2"/>
      <c r="L39" s="2"/>
      <c r="M39" s="155"/>
      <c r="N39" s="2"/>
      <c r="O39" s="2"/>
      <c r="P39" s="2"/>
      <c r="Q39" s="2"/>
      <c r="R39" s="2"/>
      <c r="S39" s="2"/>
      <c r="T39" s="2"/>
      <c r="U39" s="2"/>
      <c r="V39" s="2"/>
      <c r="W39" s="155"/>
      <c r="X39" s="2"/>
      <c r="Y39" s="2"/>
      <c r="Z39" s="2"/>
      <c r="AA39" s="2"/>
      <c r="AB39" s="2"/>
      <c r="AC39" s="2"/>
      <c r="AD39" s="2"/>
      <c r="AE39" s="2"/>
      <c r="AF39" s="2"/>
      <c r="AG39" s="6"/>
      <c r="AH39" s="6"/>
      <c r="AI39" s="6"/>
      <c r="AJ39" s="6"/>
      <c r="AK39" s="6"/>
      <c r="AL39" s="6"/>
      <c r="AM39" s="6"/>
      <c r="AN39" s="6"/>
      <c r="AO39" s="6"/>
      <c r="AP39" s="6"/>
      <c r="AQ39" s="2"/>
      <c r="AR39" s="2"/>
      <c r="AS39" s="2"/>
      <c r="AT39" s="2"/>
      <c r="AU39" s="2"/>
      <c r="AV39" s="2"/>
      <c r="AW39" s="2"/>
    </row>
  </sheetData>
  <phoneticPr fontId="4"/>
  <pageMargins left="0.23622047244094491" right="0.23622047244094491" top="0.74803149606299213" bottom="0.74803149606299213" header="0.31496062992125984" footer="0.31496062992125984"/>
  <pageSetup paperSize="9" scale="72" orientation="portrait" r:id="rId1"/>
  <colBreaks count="1" manualBreakCount="1">
    <brk id="4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8843-EE20-4715-98D8-B937BEAA08F9}">
  <sheetPr>
    <tabColor theme="5"/>
    <pageSetUpPr fitToPage="1"/>
  </sheetPr>
  <dimension ref="A1:AG39"/>
  <sheetViews>
    <sheetView showGridLines="0" showRowColHeaders="0" zoomScaleNormal="100" workbookViewId="0">
      <selection activeCell="Q11" sqref="Q11:V11"/>
    </sheetView>
  </sheetViews>
  <sheetFormatPr defaultColWidth="9" defaultRowHeight="18.75" customHeight="1" x14ac:dyDescent="0.4"/>
  <cols>
    <col min="1" max="15" width="3.125" customWidth="1"/>
    <col min="16" max="16" width="4.5" customWidth="1"/>
    <col min="17" max="28" width="3.125" customWidth="1"/>
    <col min="29" max="32" width="5.625" style="1" customWidth="1"/>
    <col min="33" max="50" width="9" style="1" customWidth="1"/>
    <col min="51" max="16384" width="9" style="1"/>
  </cols>
  <sheetData>
    <row r="1" spans="1:33" ht="18.75" customHeight="1" x14ac:dyDescent="0.4">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95"/>
      <c r="AD1" s="195"/>
      <c r="AE1" s="195"/>
      <c r="AF1" s="195"/>
      <c r="AG1" s="195"/>
    </row>
    <row r="2" spans="1:33" x14ac:dyDescent="0.4">
      <c r="A2" s="177"/>
      <c r="B2" s="177"/>
      <c r="C2" s="177"/>
      <c r="D2" s="177"/>
      <c r="E2" s="177"/>
      <c r="F2" s="177"/>
      <c r="G2" s="177"/>
      <c r="H2" s="177"/>
      <c r="I2" s="177"/>
      <c r="J2" s="177"/>
      <c r="K2" s="177"/>
      <c r="L2" s="177"/>
      <c r="M2" s="177"/>
      <c r="N2" s="177"/>
      <c r="O2" s="177"/>
      <c r="P2" s="177"/>
      <c r="Q2" s="177"/>
      <c r="R2" s="177"/>
      <c r="S2" s="177"/>
      <c r="T2" s="177"/>
      <c r="U2" s="177"/>
      <c r="V2" s="177"/>
      <c r="W2" s="177"/>
      <c r="X2" s="177"/>
      <c r="Y2" s="169"/>
      <c r="Z2" s="169"/>
      <c r="AA2" s="169"/>
      <c r="AB2" s="169"/>
      <c r="AC2" s="195"/>
      <c r="AD2" s="195"/>
      <c r="AE2" s="195"/>
      <c r="AF2" s="195"/>
      <c r="AG2" s="195"/>
    </row>
    <row r="3" spans="1:33" x14ac:dyDescent="0.4">
      <c r="A3" s="177"/>
      <c r="B3" s="177"/>
      <c r="C3" s="177"/>
      <c r="D3" s="177"/>
      <c r="E3" s="177"/>
      <c r="F3" s="177"/>
      <c r="G3" s="177"/>
      <c r="H3" s="177"/>
      <c r="I3" s="177"/>
      <c r="J3" s="177"/>
      <c r="K3" s="177"/>
      <c r="L3" s="177"/>
      <c r="M3" s="177"/>
      <c r="N3" s="177"/>
      <c r="O3" s="177"/>
      <c r="P3" s="177"/>
      <c r="Q3" s="177"/>
      <c r="R3" s="177"/>
      <c r="S3" s="177"/>
      <c r="T3" s="177"/>
      <c r="U3" s="177"/>
      <c r="V3" s="177"/>
      <c r="W3" s="177"/>
      <c r="X3" s="177"/>
      <c r="Y3" s="169"/>
      <c r="Z3" s="169"/>
      <c r="AA3" s="169"/>
      <c r="AB3" s="169"/>
      <c r="AC3" s="195"/>
      <c r="AD3" s="195"/>
      <c r="AE3" s="195"/>
      <c r="AF3" s="195"/>
      <c r="AG3" s="195"/>
    </row>
    <row r="4" spans="1:33" ht="19.5" x14ac:dyDescent="0.4">
      <c r="A4" s="177"/>
      <c r="B4" s="177"/>
      <c r="C4" s="177"/>
      <c r="D4" s="196"/>
      <c r="E4" s="196"/>
      <c r="F4" s="196"/>
      <c r="G4" s="196"/>
      <c r="H4" s="196"/>
      <c r="I4" s="196"/>
      <c r="J4" s="196"/>
      <c r="K4" s="196"/>
      <c r="L4" s="196"/>
      <c r="M4" s="196"/>
      <c r="N4" s="196"/>
      <c r="O4" s="196"/>
      <c r="P4" s="196"/>
      <c r="Q4" s="196"/>
      <c r="R4" s="196"/>
      <c r="S4" s="196"/>
      <c r="T4" s="196"/>
      <c r="U4" s="196"/>
      <c r="V4" s="196"/>
      <c r="W4" s="196"/>
      <c r="X4" s="177"/>
      <c r="Y4" s="169"/>
      <c r="Z4" s="169"/>
      <c r="AA4" s="169"/>
      <c r="AB4" s="169"/>
      <c r="AC4" s="195"/>
      <c r="AD4" s="195"/>
      <c r="AE4" s="195"/>
      <c r="AF4" s="195"/>
      <c r="AG4" s="195"/>
    </row>
    <row r="5" spans="1:33" ht="19.5" x14ac:dyDescent="0.4">
      <c r="A5" s="177"/>
      <c r="B5" s="177"/>
      <c r="C5" s="177"/>
      <c r="D5" s="196"/>
      <c r="E5" s="196"/>
      <c r="F5" s="196"/>
      <c r="G5" s="196"/>
      <c r="H5" s="196"/>
      <c r="I5" s="196"/>
      <c r="J5" s="196"/>
      <c r="K5" s="196"/>
      <c r="L5" s="196"/>
      <c r="M5" s="196"/>
      <c r="N5" s="196"/>
      <c r="O5" s="196"/>
      <c r="P5" s="196"/>
      <c r="Q5" s="196"/>
      <c r="R5" s="196"/>
      <c r="S5" s="196"/>
      <c r="T5" s="196"/>
      <c r="U5" s="196"/>
      <c r="V5" s="196"/>
      <c r="W5" s="196"/>
      <c r="X5" s="177"/>
      <c r="Y5" s="169"/>
      <c r="Z5" s="169"/>
      <c r="AA5" s="169"/>
      <c r="AB5" s="169"/>
      <c r="AC5" s="195"/>
      <c r="AD5" s="195"/>
      <c r="AE5" s="195"/>
      <c r="AF5" s="195"/>
      <c r="AG5" s="195"/>
    </row>
    <row r="6" spans="1:33" ht="25.5" x14ac:dyDescent="0.4">
      <c r="A6" s="177"/>
      <c r="B6" s="177"/>
      <c r="C6" s="177" t="s">
        <v>0</v>
      </c>
      <c r="D6" s="177"/>
      <c r="E6" s="197"/>
      <c r="F6" s="198"/>
      <c r="G6" s="199" t="s">
        <v>1</v>
      </c>
      <c r="H6" s="177"/>
      <c r="I6" s="177"/>
      <c r="J6" s="177"/>
      <c r="K6" s="177"/>
      <c r="L6" s="177"/>
      <c r="M6" s="177"/>
      <c r="N6" s="177"/>
      <c r="O6" s="177"/>
      <c r="P6" s="177"/>
      <c r="Q6" s="177"/>
      <c r="R6" s="177"/>
      <c r="S6" s="177"/>
      <c r="T6" s="177"/>
      <c r="U6" s="177"/>
      <c r="V6" s="177"/>
      <c r="W6" s="177"/>
      <c r="X6" s="178"/>
      <c r="Y6" s="178"/>
      <c r="Z6" s="169"/>
      <c r="AA6" s="169"/>
      <c r="AB6" s="169"/>
      <c r="AC6" s="195"/>
      <c r="AD6" s="195"/>
      <c r="AE6" s="195"/>
      <c r="AF6" s="195"/>
      <c r="AG6" s="195"/>
    </row>
    <row r="7" spans="1:33" x14ac:dyDescent="0.4">
      <c r="A7" s="177"/>
      <c r="B7" s="177"/>
      <c r="C7" s="170"/>
      <c r="D7" s="170"/>
      <c r="E7" s="170" t="s">
        <v>388</v>
      </c>
      <c r="F7" s="170"/>
      <c r="G7" s="170"/>
      <c r="H7" s="170"/>
      <c r="I7" s="170"/>
      <c r="J7" s="170"/>
      <c r="K7" s="170"/>
      <c r="L7" s="170"/>
      <c r="M7" s="170"/>
      <c r="N7" s="170"/>
      <c r="O7" s="170"/>
      <c r="P7" s="170"/>
      <c r="Q7" s="170"/>
      <c r="R7" s="170"/>
      <c r="S7" s="170"/>
      <c r="T7" s="170"/>
      <c r="U7" s="170"/>
      <c r="V7" s="170"/>
      <c r="W7" s="170"/>
      <c r="X7" s="170"/>
      <c r="Y7" s="170"/>
      <c r="Z7" s="178"/>
      <c r="AA7" s="178"/>
      <c r="AB7" s="169"/>
      <c r="AC7" s="195"/>
      <c r="AD7" s="195"/>
      <c r="AE7" s="195"/>
      <c r="AF7" s="195"/>
      <c r="AG7" s="195"/>
    </row>
    <row r="8" spans="1:33" x14ac:dyDescent="0.4">
      <c r="A8" s="177"/>
      <c r="B8" s="177"/>
      <c r="C8" s="170"/>
      <c r="D8" s="170"/>
      <c r="E8" s="170" t="s">
        <v>371</v>
      </c>
      <c r="F8" s="170"/>
      <c r="G8" s="170"/>
      <c r="H8" s="170"/>
      <c r="I8" s="170"/>
      <c r="J8" s="170"/>
      <c r="K8" s="170"/>
      <c r="L8" s="170"/>
      <c r="M8" s="170"/>
      <c r="N8" s="170"/>
      <c r="O8" s="170"/>
      <c r="P8" s="170"/>
      <c r="Q8" s="170"/>
      <c r="R8" s="170"/>
      <c r="S8" s="170"/>
      <c r="T8" s="170"/>
      <c r="U8" s="170"/>
      <c r="V8" s="170"/>
      <c r="W8" s="170"/>
      <c r="X8" s="170"/>
      <c r="Y8" s="170"/>
      <c r="Z8" s="178"/>
      <c r="AA8" s="178"/>
      <c r="AB8" s="169"/>
      <c r="AC8" s="195"/>
      <c r="AD8" s="195"/>
      <c r="AE8" s="195"/>
      <c r="AF8" s="195"/>
      <c r="AG8" s="195"/>
    </row>
    <row r="9" spans="1:33" x14ac:dyDescent="0.4">
      <c r="A9" s="177"/>
      <c r="B9" s="177"/>
      <c r="C9" s="170"/>
      <c r="D9" s="170"/>
      <c r="E9" s="170"/>
      <c r="F9" s="170"/>
      <c r="G9" s="170"/>
      <c r="H9" s="170"/>
      <c r="I9" s="170"/>
      <c r="J9" s="170"/>
      <c r="K9" s="170"/>
      <c r="L9" s="170"/>
      <c r="M9" s="170"/>
      <c r="N9" s="170"/>
      <c r="O9" s="170"/>
      <c r="P9" s="170"/>
      <c r="Q9" s="170"/>
      <c r="R9" s="170"/>
      <c r="S9" s="170"/>
      <c r="T9" s="170"/>
      <c r="U9" s="170"/>
      <c r="V9" s="170"/>
      <c r="W9" s="170"/>
      <c r="X9" s="170"/>
      <c r="Y9" s="170"/>
      <c r="Z9" s="178"/>
      <c r="AA9" s="178"/>
      <c r="AB9" s="169"/>
      <c r="AC9" s="195"/>
      <c r="AD9" s="195"/>
      <c r="AE9" s="195"/>
      <c r="AF9" s="195"/>
      <c r="AG9" s="195"/>
    </row>
    <row r="10" spans="1:33" ht="25.5" x14ac:dyDescent="0.4">
      <c r="A10" s="177"/>
      <c r="B10" s="177"/>
      <c r="C10" s="177"/>
      <c r="D10" s="200"/>
      <c r="E10" s="199" t="s">
        <v>2</v>
      </c>
      <c r="F10" s="177"/>
      <c r="G10" s="177"/>
      <c r="H10" s="177"/>
      <c r="I10" s="177"/>
      <c r="J10" s="177"/>
      <c r="K10" s="177"/>
      <c r="L10" s="177"/>
      <c r="M10" s="177"/>
      <c r="N10" s="177"/>
      <c r="O10" s="177"/>
      <c r="P10" s="177"/>
      <c r="Q10" s="177"/>
      <c r="R10" s="177"/>
      <c r="S10" s="177"/>
      <c r="T10" s="177"/>
      <c r="U10" s="177"/>
      <c r="V10" s="177"/>
      <c r="W10" s="178"/>
      <c r="X10" s="178"/>
      <c r="Y10" s="178"/>
      <c r="Z10" s="178"/>
      <c r="AA10" s="178"/>
      <c r="AB10" s="169"/>
      <c r="AC10" s="195"/>
      <c r="AD10" s="195"/>
      <c r="AE10" s="195"/>
      <c r="AF10" s="195"/>
      <c r="AG10" s="195"/>
    </row>
    <row r="11" spans="1:33" ht="25.5" customHeight="1" x14ac:dyDescent="0.4">
      <c r="A11" s="177"/>
      <c r="B11" s="177"/>
      <c r="C11" s="177"/>
      <c r="D11" s="177"/>
      <c r="E11" s="201" t="s">
        <v>3</v>
      </c>
      <c r="F11" s="234" t="s">
        <v>5</v>
      </c>
      <c r="G11" s="234"/>
      <c r="H11" s="234"/>
      <c r="I11" s="234"/>
      <c r="J11" s="234"/>
      <c r="K11" s="234"/>
      <c r="L11" s="234"/>
      <c r="M11" s="234"/>
      <c r="N11" s="234"/>
      <c r="O11" s="234"/>
      <c r="P11" s="235"/>
      <c r="Q11" s="231" t="s">
        <v>392</v>
      </c>
      <c r="R11" s="232"/>
      <c r="S11" s="232"/>
      <c r="T11" s="232"/>
      <c r="U11" s="232"/>
      <c r="V11" s="233"/>
      <c r="W11" s="178" t="s">
        <v>6</v>
      </c>
      <c r="X11" s="178"/>
      <c r="Y11" s="178"/>
      <c r="Z11" s="178"/>
      <c r="AA11" s="178"/>
      <c r="AB11" s="169"/>
      <c r="AC11" s="195"/>
      <c r="AD11" s="195"/>
      <c r="AE11" s="195"/>
      <c r="AF11" s="195"/>
      <c r="AG11" s="195"/>
    </row>
    <row r="12" spans="1:33" ht="25.5" customHeight="1" x14ac:dyDescent="0.4">
      <c r="A12" s="177"/>
      <c r="B12" s="178"/>
      <c r="C12" s="178"/>
      <c r="D12" s="178"/>
      <c r="E12" s="202" t="s">
        <v>7</v>
      </c>
      <c r="F12" s="210" t="str">
        <f>IF(Q11="従量電灯B","契約電流",IF(Q11="低圧電力","契約電力","契約容量"))</f>
        <v>契約容量</v>
      </c>
      <c r="G12" s="210"/>
      <c r="H12" s="210"/>
      <c r="I12" s="210"/>
      <c r="J12" s="210"/>
      <c r="K12" s="210"/>
      <c r="L12" s="210"/>
      <c r="M12" s="210"/>
      <c r="N12" s="210"/>
      <c r="O12" s="210"/>
      <c r="P12" s="211"/>
      <c r="Q12" s="227"/>
      <c r="R12" s="228"/>
      <c r="S12" s="228"/>
      <c r="T12" s="229"/>
      <c r="U12" s="225" t="str">
        <f>IF(Q11="従量電灯B","A",IF(Q11="低圧電力","kW","kVA"))</f>
        <v>kVA</v>
      </c>
      <c r="V12" s="226"/>
      <c r="W12" s="178" t="s">
        <v>6</v>
      </c>
      <c r="X12" s="178"/>
      <c r="Y12" s="178"/>
      <c r="Z12" s="178"/>
      <c r="AA12" s="178"/>
      <c r="AB12" s="169"/>
      <c r="AC12" s="195"/>
      <c r="AD12" s="195"/>
      <c r="AE12" s="195"/>
      <c r="AF12" s="195"/>
      <c r="AG12" s="195"/>
    </row>
    <row r="13" spans="1:33" ht="25.5" customHeight="1" x14ac:dyDescent="0.4">
      <c r="A13" s="177"/>
      <c r="B13" s="178"/>
      <c r="C13" s="178"/>
      <c r="D13" s="178"/>
      <c r="E13" s="203" t="s">
        <v>8</v>
      </c>
      <c r="F13" s="204" t="s">
        <v>9</v>
      </c>
      <c r="G13" s="204"/>
      <c r="H13" s="204"/>
      <c r="I13" s="204"/>
      <c r="J13" s="204"/>
      <c r="K13" s="204"/>
      <c r="L13" s="204"/>
      <c r="M13" s="204"/>
      <c r="N13" s="204"/>
      <c r="O13" s="204"/>
      <c r="P13" s="205"/>
      <c r="Q13" s="221"/>
      <c r="R13" s="222"/>
      <c r="S13" s="222"/>
      <c r="T13" s="223"/>
      <c r="U13" s="215" t="s">
        <v>10</v>
      </c>
      <c r="V13" s="216"/>
      <c r="W13" s="178"/>
      <c r="X13" s="178"/>
      <c r="Y13" s="178"/>
      <c r="Z13" s="178"/>
      <c r="AA13" s="178"/>
      <c r="AB13" s="169"/>
      <c r="AC13" s="195"/>
      <c r="AD13" s="195"/>
      <c r="AE13" s="195"/>
      <c r="AF13" s="195"/>
      <c r="AG13" s="195"/>
    </row>
    <row r="14" spans="1:33" ht="25.5" customHeight="1" x14ac:dyDescent="0.4">
      <c r="A14" s="177"/>
      <c r="B14" s="178"/>
      <c r="C14" s="178"/>
      <c r="D14" s="178"/>
      <c r="E14" s="230" t="s">
        <v>11</v>
      </c>
      <c r="F14" s="230" t="s">
        <v>12</v>
      </c>
      <c r="G14" s="209" t="s">
        <v>13</v>
      </c>
      <c r="H14" s="210"/>
      <c r="I14" s="210"/>
      <c r="J14" s="210"/>
      <c r="K14" s="210"/>
      <c r="L14" s="210"/>
      <c r="M14" s="210"/>
      <c r="N14" s="210"/>
      <c r="O14" s="210"/>
      <c r="P14" s="211"/>
      <c r="Q14" s="221"/>
      <c r="R14" s="222"/>
      <c r="S14" s="222"/>
      <c r="T14" s="223"/>
      <c r="U14" s="215" t="s">
        <v>10</v>
      </c>
      <c r="V14" s="216"/>
      <c r="W14" s="178"/>
      <c r="X14" s="178"/>
      <c r="Y14" s="178"/>
      <c r="Z14" s="178"/>
      <c r="AA14" s="178"/>
      <c r="AB14" s="169"/>
      <c r="AC14" s="195"/>
      <c r="AD14" s="195"/>
      <c r="AE14" s="195"/>
      <c r="AF14" s="195"/>
      <c r="AG14" s="195"/>
    </row>
    <row r="15" spans="1:33" ht="25.5" customHeight="1" x14ac:dyDescent="0.4">
      <c r="A15" s="177"/>
      <c r="B15" s="178"/>
      <c r="C15" s="178"/>
      <c r="D15" s="178"/>
      <c r="E15" s="230"/>
      <c r="F15" s="230"/>
      <c r="G15" s="209" t="s">
        <v>14</v>
      </c>
      <c r="H15" s="210"/>
      <c r="I15" s="210"/>
      <c r="J15" s="210"/>
      <c r="K15" s="210"/>
      <c r="L15" s="210"/>
      <c r="M15" s="210"/>
      <c r="N15" s="210"/>
      <c r="O15" s="210"/>
      <c r="P15" s="211"/>
      <c r="Q15" s="221"/>
      <c r="R15" s="222"/>
      <c r="S15" s="222"/>
      <c r="T15" s="223"/>
      <c r="U15" s="215" t="s">
        <v>10</v>
      </c>
      <c r="V15" s="216"/>
      <c r="W15" s="178"/>
      <c r="X15" s="178"/>
      <c r="Y15" s="178"/>
      <c r="Z15" s="178"/>
      <c r="AA15" s="178"/>
      <c r="AB15" s="169"/>
      <c r="AC15" s="195"/>
      <c r="AD15" s="195"/>
      <c r="AE15" s="195"/>
      <c r="AF15" s="195"/>
      <c r="AG15" s="195"/>
    </row>
    <row r="16" spans="1:33" ht="25.5" customHeight="1" x14ac:dyDescent="0.4">
      <c r="A16" s="177"/>
      <c r="B16" s="178"/>
      <c r="C16" s="178"/>
      <c r="D16" s="178"/>
      <c r="E16" s="230"/>
      <c r="F16" s="230"/>
      <c r="G16" s="209" t="s">
        <v>15</v>
      </c>
      <c r="H16" s="210"/>
      <c r="I16" s="210"/>
      <c r="J16" s="210"/>
      <c r="K16" s="210"/>
      <c r="L16" s="210"/>
      <c r="M16" s="210"/>
      <c r="N16" s="210"/>
      <c r="O16" s="210"/>
      <c r="P16" s="211"/>
      <c r="Q16" s="221"/>
      <c r="R16" s="222"/>
      <c r="S16" s="222"/>
      <c r="T16" s="223"/>
      <c r="U16" s="215" t="s">
        <v>10</v>
      </c>
      <c r="V16" s="216"/>
      <c r="W16" s="178"/>
      <c r="X16" s="178"/>
      <c r="Y16" s="178"/>
      <c r="Z16" s="178"/>
      <c r="AA16" s="178"/>
      <c r="AB16" s="169"/>
      <c r="AC16" s="195"/>
      <c r="AD16" s="195"/>
      <c r="AE16" s="195"/>
      <c r="AF16" s="195"/>
      <c r="AG16" s="195"/>
    </row>
    <row r="17" spans="1:33" ht="25.5" customHeight="1" x14ac:dyDescent="0.4">
      <c r="A17" s="177"/>
      <c r="B17" s="178"/>
      <c r="C17" s="178"/>
      <c r="D17" s="178"/>
      <c r="E17" s="230"/>
      <c r="F17" s="220" t="s">
        <v>16</v>
      </c>
      <c r="G17" s="209" t="s">
        <v>17</v>
      </c>
      <c r="H17" s="210"/>
      <c r="I17" s="210"/>
      <c r="J17" s="210"/>
      <c r="K17" s="210"/>
      <c r="L17" s="210"/>
      <c r="M17" s="210"/>
      <c r="N17" s="210"/>
      <c r="O17" s="210"/>
      <c r="P17" s="211"/>
      <c r="Q17" s="221"/>
      <c r="R17" s="222"/>
      <c r="S17" s="222"/>
      <c r="T17" s="223"/>
      <c r="U17" s="215" t="s">
        <v>10</v>
      </c>
      <c r="V17" s="216"/>
      <c r="W17" s="178"/>
      <c r="X17" s="178"/>
      <c r="Y17" s="178"/>
      <c r="Z17" s="178"/>
      <c r="AA17" s="178"/>
      <c r="AB17" s="169"/>
      <c r="AC17" s="195"/>
      <c r="AD17" s="195"/>
      <c r="AE17" s="195"/>
      <c r="AF17" s="195"/>
      <c r="AG17" s="195"/>
    </row>
    <row r="18" spans="1:33" ht="25.5" customHeight="1" x14ac:dyDescent="0.4">
      <c r="A18" s="177"/>
      <c r="B18" s="178"/>
      <c r="C18" s="178"/>
      <c r="D18" s="178"/>
      <c r="E18" s="230"/>
      <c r="F18" s="220"/>
      <c r="G18" s="209" t="s">
        <v>18</v>
      </c>
      <c r="H18" s="210"/>
      <c r="I18" s="210"/>
      <c r="J18" s="210"/>
      <c r="K18" s="210"/>
      <c r="L18" s="210"/>
      <c r="M18" s="210"/>
      <c r="N18" s="210"/>
      <c r="O18" s="210"/>
      <c r="P18" s="211"/>
      <c r="Q18" s="221"/>
      <c r="R18" s="222"/>
      <c r="S18" s="222"/>
      <c r="T18" s="223"/>
      <c r="U18" s="215" t="s">
        <v>10</v>
      </c>
      <c r="V18" s="216"/>
      <c r="W18" s="178"/>
      <c r="X18" s="178"/>
      <c r="Y18" s="178"/>
      <c r="Z18" s="178"/>
      <c r="AA18" s="178"/>
      <c r="AB18" s="169"/>
      <c r="AC18" s="195"/>
      <c r="AD18" s="195"/>
      <c r="AE18" s="195"/>
      <c r="AF18" s="195"/>
      <c r="AG18" s="195"/>
    </row>
    <row r="19" spans="1:33" ht="25.5" customHeight="1" x14ac:dyDescent="0.4">
      <c r="A19" s="177"/>
      <c r="B19" s="178"/>
      <c r="C19" s="178"/>
      <c r="D19" s="178"/>
      <c r="E19" s="230"/>
      <c r="F19" s="220"/>
      <c r="G19" s="209" t="s">
        <v>15</v>
      </c>
      <c r="H19" s="210"/>
      <c r="I19" s="210"/>
      <c r="J19" s="210"/>
      <c r="K19" s="210"/>
      <c r="L19" s="210"/>
      <c r="M19" s="210"/>
      <c r="N19" s="210"/>
      <c r="O19" s="210"/>
      <c r="P19" s="211"/>
      <c r="Q19" s="221"/>
      <c r="R19" s="222"/>
      <c r="S19" s="222"/>
      <c r="T19" s="223"/>
      <c r="U19" s="215" t="s">
        <v>10</v>
      </c>
      <c r="V19" s="216"/>
      <c r="W19" s="178"/>
      <c r="X19" s="178"/>
      <c r="Y19" s="178"/>
      <c r="Z19" s="178"/>
      <c r="AA19" s="178"/>
      <c r="AB19" s="169"/>
      <c r="AC19" s="195"/>
      <c r="AD19" s="195"/>
      <c r="AE19" s="195"/>
      <c r="AF19" s="195"/>
      <c r="AG19" s="195"/>
    </row>
    <row r="20" spans="1:33" ht="36.75" customHeight="1" x14ac:dyDescent="0.4">
      <c r="A20" s="177"/>
      <c r="B20" s="178"/>
      <c r="C20" s="178"/>
      <c r="D20" s="178"/>
      <c r="E20" s="230"/>
      <c r="F20" s="206" t="s">
        <v>19</v>
      </c>
      <c r="G20" s="209" t="s">
        <v>20</v>
      </c>
      <c r="H20" s="210"/>
      <c r="I20" s="210"/>
      <c r="J20" s="210"/>
      <c r="K20" s="210"/>
      <c r="L20" s="210"/>
      <c r="M20" s="210"/>
      <c r="N20" s="210"/>
      <c r="O20" s="210"/>
      <c r="P20" s="211"/>
      <c r="Q20" s="221"/>
      <c r="R20" s="222"/>
      <c r="S20" s="222"/>
      <c r="T20" s="223"/>
      <c r="U20" s="215" t="s">
        <v>10</v>
      </c>
      <c r="V20" s="216"/>
      <c r="W20" s="178"/>
      <c r="X20" s="178"/>
      <c r="Y20" s="178"/>
      <c r="Z20" s="178"/>
      <c r="AA20" s="178"/>
      <c r="AB20" s="169"/>
      <c r="AC20" s="195"/>
      <c r="AD20" s="195"/>
      <c r="AE20" s="195"/>
      <c r="AF20" s="195"/>
      <c r="AG20" s="195"/>
    </row>
    <row r="21" spans="1:33" ht="25.5" customHeight="1" x14ac:dyDescent="0.4">
      <c r="A21" s="177"/>
      <c r="B21" s="178"/>
      <c r="C21" s="178"/>
      <c r="D21" s="178"/>
      <c r="E21" s="202" t="s">
        <v>21</v>
      </c>
      <c r="F21" s="210" t="s">
        <v>22</v>
      </c>
      <c r="G21" s="210"/>
      <c r="H21" s="210"/>
      <c r="I21" s="210"/>
      <c r="J21" s="210"/>
      <c r="K21" s="210"/>
      <c r="L21" s="210"/>
      <c r="M21" s="210"/>
      <c r="N21" s="210"/>
      <c r="O21" s="210"/>
      <c r="P21" s="211"/>
      <c r="Q21" s="227"/>
      <c r="R21" s="228"/>
      <c r="S21" s="228"/>
      <c r="T21" s="229"/>
      <c r="U21" s="225" t="s">
        <v>23</v>
      </c>
      <c r="V21" s="226"/>
      <c r="W21" s="178" t="s">
        <v>6</v>
      </c>
      <c r="X21" s="178"/>
      <c r="Y21" s="178"/>
      <c r="Z21" s="178"/>
      <c r="AA21" s="178"/>
      <c r="AB21" s="169"/>
      <c r="AC21" s="195"/>
      <c r="AD21" s="195"/>
      <c r="AE21" s="195"/>
      <c r="AF21" s="195"/>
      <c r="AG21" s="195"/>
    </row>
    <row r="22" spans="1:33" ht="25.5" hidden="1" customHeight="1" x14ac:dyDescent="0.4">
      <c r="A22" s="177"/>
      <c r="B22" s="178"/>
      <c r="C22" s="178"/>
      <c r="D22" s="178"/>
      <c r="E22" s="202" t="s">
        <v>24</v>
      </c>
      <c r="F22" s="204" t="s">
        <v>341</v>
      </c>
      <c r="G22" s="204"/>
      <c r="H22" s="204"/>
      <c r="I22" s="204"/>
      <c r="J22" s="204"/>
      <c r="K22" s="204"/>
      <c r="L22" s="204"/>
      <c r="M22" s="204"/>
      <c r="N22" s="204"/>
      <c r="O22" s="204"/>
      <c r="P22" s="205"/>
      <c r="Q22" s="224">
        <v>7</v>
      </c>
      <c r="R22" s="224"/>
      <c r="S22" s="224"/>
      <c r="T22" s="224"/>
      <c r="U22" s="225" t="s">
        <v>250</v>
      </c>
      <c r="V22" s="226"/>
      <c r="W22" s="178" t="s">
        <v>6</v>
      </c>
      <c r="X22" s="178"/>
      <c r="Y22" s="178"/>
      <c r="Z22" s="178"/>
      <c r="AA22" s="178"/>
      <c r="AB22" s="169"/>
      <c r="AC22" s="195"/>
      <c r="AD22" s="195"/>
      <c r="AE22" s="195"/>
      <c r="AF22" s="195"/>
      <c r="AG22" s="195"/>
    </row>
    <row r="23" spans="1:33" ht="25.5" hidden="1" customHeight="1" x14ac:dyDescent="0.4">
      <c r="A23" s="177"/>
      <c r="B23" s="178"/>
      <c r="C23" s="178"/>
      <c r="D23" s="178"/>
      <c r="E23" s="217" t="s">
        <v>363</v>
      </c>
      <c r="F23" s="220" t="s">
        <v>358</v>
      </c>
      <c r="G23" s="209" t="s">
        <v>359</v>
      </c>
      <c r="H23" s="210"/>
      <c r="I23" s="210"/>
      <c r="J23" s="210"/>
      <c r="K23" s="210"/>
      <c r="L23" s="210"/>
      <c r="M23" s="210"/>
      <c r="N23" s="210"/>
      <c r="O23" s="210"/>
      <c r="P23" s="211"/>
      <c r="Q23" s="212"/>
      <c r="R23" s="213"/>
      <c r="S23" s="213"/>
      <c r="T23" s="214"/>
      <c r="U23" s="215" t="s">
        <v>54</v>
      </c>
      <c r="V23" s="216"/>
      <c r="W23" s="178"/>
      <c r="X23" s="178"/>
      <c r="Y23" s="178"/>
      <c r="Z23" s="178"/>
      <c r="AA23" s="178"/>
      <c r="AB23" s="169"/>
      <c r="AC23" s="195"/>
      <c r="AD23" s="195"/>
      <c r="AE23" s="195"/>
      <c r="AF23" s="195"/>
      <c r="AG23" s="195"/>
    </row>
    <row r="24" spans="1:33" ht="25.5" hidden="1" customHeight="1" x14ac:dyDescent="0.4">
      <c r="A24" s="170"/>
      <c r="B24" s="170"/>
      <c r="C24" s="170"/>
      <c r="D24" s="170"/>
      <c r="E24" s="218"/>
      <c r="F24" s="220"/>
      <c r="G24" s="209" t="s">
        <v>360</v>
      </c>
      <c r="H24" s="210"/>
      <c r="I24" s="210"/>
      <c r="J24" s="210"/>
      <c r="K24" s="210"/>
      <c r="L24" s="210"/>
      <c r="M24" s="210"/>
      <c r="N24" s="210"/>
      <c r="O24" s="210"/>
      <c r="P24" s="211"/>
      <c r="Q24" s="212"/>
      <c r="R24" s="213"/>
      <c r="S24" s="213"/>
      <c r="T24" s="214"/>
      <c r="U24" s="215" t="s">
        <v>54</v>
      </c>
      <c r="V24" s="216"/>
      <c r="W24" s="170"/>
      <c r="X24" s="207"/>
      <c r="Y24" s="207"/>
      <c r="Z24" s="207"/>
      <c r="AA24" s="207"/>
      <c r="AB24" s="170"/>
      <c r="AC24" s="195"/>
      <c r="AD24" s="195"/>
      <c r="AE24" s="195"/>
      <c r="AF24" s="195"/>
      <c r="AG24" s="195"/>
    </row>
    <row r="25" spans="1:33" ht="25.5" hidden="1" customHeight="1" x14ac:dyDescent="0.4">
      <c r="A25" s="170"/>
      <c r="B25" s="170"/>
      <c r="C25" s="170"/>
      <c r="D25" s="170"/>
      <c r="E25" s="218"/>
      <c r="F25" s="220"/>
      <c r="G25" s="209" t="s">
        <v>361</v>
      </c>
      <c r="H25" s="210"/>
      <c r="I25" s="210"/>
      <c r="J25" s="210"/>
      <c r="K25" s="210"/>
      <c r="L25" s="210"/>
      <c r="M25" s="210"/>
      <c r="N25" s="210"/>
      <c r="O25" s="210"/>
      <c r="P25" s="211"/>
      <c r="Q25" s="212"/>
      <c r="R25" s="213"/>
      <c r="S25" s="213"/>
      <c r="T25" s="214"/>
      <c r="U25" s="215" t="s">
        <v>54</v>
      </c>
      <c r="V25" s="216"/>
      <c r="W25" s="170"/>
      <c r="X25" s="207"/>
      <c r="Y25" s="207"/>
      <c r="Z25" s="207"/>
      <c r="AA25" s="207"/>
      <c r="AB25" s="170"/>
      <c r="AC25" s="195"/>
      <c r="AD25" s="195"/>
      <c r="AE25" s="195"/>
      <c r="AF25" s="195"/>
      <c r="AG25" s="195"/>
    </row>
    <row r="26" spans="1:33" ht="25.5" hidden="1" customHeight="1" x14ac:dyDescent="0.4">
      <c r="A26" s="170"/>
      <c r="B26" s="170"/>
      <c r="C26" s="170"/>
      <c r="D26" s="170"/>
      <c r="E26" s="219"/>
      <c r="F26" s="209" t="s">
        <v>364</v>
      </c>
      <c r="G26" s="210"/>
      <c r="H26" s="210"/>
      <c r="I26" s="210"/>
      <c r="J26" s="210"/>
      <c r="K26" s="210"/>
      <c r="L26" s="210"/>
      <c r="M26" s="210"/>
      <c r="N26" s="210"/>
      <c r="O26" s="210"/>
      <c r="P26" s="211"/>
      <c r="Q26" s="212" t="s">
        <v>365</v>
      </c>
      <c r="R26" s="213"/>
      <c r="S26" s="213"/>
      <c r="T26" s="214"/>
      <c r="U26" s="215" t="s">
        <v>362</v>
      </c>
      <c r="V26" s="216"/>
      <c r="W26" s="178" t="s">
        <v>6</v>
      </c>
      <c r="X26" s="207"/>
      <c r="Y26" s="207"/>
      <c r="Z26" s="207"/>
      <c r="AA26" s="207"/>
      <c r="AB26" s="170"/>
      <c r="AC26" s="195"/>
      <c r="AD26" s="195"/>
      <c r="AE26" s="195"/>
      <c r="AF26" s="195"/>
      <c r="AG26" s="195"/>
    </row>
    <row r="27" spans="1:33" ht="18.75" customHeight="1" x14ac:dyDescent="0.4">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95"/>
      <c r="AD27" s="195"/>
      <c r="AE27" s="195"/>
      <c r="AF27" s="195"/>
      <c r="AG27" s="195"/>
    </row>
    <row r="28" spans="1:33" ht="18.75" customHeight="1" x14ac:dyDescent="0.4">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95"/>
      <c r="AD28" s="195"/>
      <c r="AE28" s="195"/>
      <c r="AF28" s="195"/>
      <c r="AG28" s="195"/>
    </row>
    <row r="29" spans="1:33" ht="18.75" customHeight="1" x14ac:dyDescent="0.4">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95"/>
      <c r="AD29" s="195"/>
      <c r="AE29" s="195"/>
      <c r="AF29" s="195"/>
      <c r="AG29" s="195"/>
    </row>
    <row r="34" customFormat="1" x14ac:dyDescent="0.4"/>
    <row r="35" customFormat="1" x14ac:dyDescent="0.4"/>
    <row r="36" customFormat="1" x14ac:dyDescent="0.4"/>
    <row r="37" customFormat="1" x14ac:dyDescent="0.4"/>
    <row r="38" customFormat="1" x14ac:dyDescent="0.4"/>
    <row r="39" customFormat="1" x14ac:dyDescent="0.4"/>
  </sheetData>
  <mergeCells count="50">
    <mergeCell ref="Q11:V11"/>
    <mergeCell ref="F12:P12"/>
    <mergeCell ref="Q12:T12"/>
    <mergeCell ref="U12:V12"/>
    <mergeCell ref="Q13:T13"/>
    <mergeCell ref="U13:V13"/>
    <mergeCell ref="F11:P11"/>
    <mergeCell ref="E14:E20"/>
    <mergeCell ref="F14:F16"/>
    <mergeCell ref="G14:P14"/>
    <mergeCell ref="Q14:T14"/>
    <mergeCell ref="U14:V14"/>
    <mergeCell ref="G15:P15"/>
    <mergeCell ref="Q15:T15"/>
    <mergeCell ref="U15:V15"/>
    <mergeCell ref="G16:P16"/>
    <mergeCell ref="Q16:T16"/>
    <mergeCell ref="U16:V16"/>
    <mergeCell ref="F17:F19"/>
    <mergeCell ref="G17:P17"/>
    <mergeCell ref="Q17:T17"/>
    <mergeCell ref="U17:V17"/>
    <mergeCell ref="G18:P18"/>
    <mergeCell ref="Q18:T18"/>
    <mergeCell ref="U18:V18"/>
    <mergeCell ref="G19:P19"/>
    <mergeCell ref="Q19:T19"/>
    <mergeCell ref="Q22:T22"/>
    <mergeCell ref="U22:V22"/>
    <mergeCell ref="U19:V19"/>
    <mergeCell ref="G20:P20"/>
    <mergeCell ref="Q20:T20"/>
    <mergeCell ref="U20:V20"/>
    <mergeCell ref="F21:P21"/>
    <mergeCell ref="Q21:T21"/>
    <mergeCell ref="U21:V21"/>
    <mergeCell ref="F26:P26"/>
    <mergeCell ref="Q26:T26"/>
    <mergeCell ref="U26:V26"/>
    <mergeCell ref="E23:E26"/>
    <mergeCell ref="F23:F25"/>
    <mergeCell ref="G23:P23"/>
    <mergeCell ref="G24:P24"/>
    <mergeCell ref="G25:P25"/>
    <mergeCell ref="Q23:T23"/>
    <mergeCell ref="U23:V23"/>
    <mergeCell ref="Q24:T24"/>
    <mergeCell ref="U24:V24"/>
    <mergeCell ref="Q25:T25"/>
    <mergeCell ref="U25:V25"/>
  </mergeCells>
  <phoneticPr fontId="4"/>
  <conditionalFormatting sqref="E13:V13 F20:V20 E21:V21 F14:V16 U22:V22">
    <cfRule type="expression" dxfId="57" priority="73">
      <formula>$Q$11="ピークシフト"</formula>
    </cfRule>
  </conditionalFormatting>
  <conditionalFormatting sqref="E13:V13 F14:V19">
    <cfRule type="expression" dxfId="56" priority="70">
      <formula>$Q$11="低圧電力"</formula>
    </cfRule>
  </conditionalFormatting>
  <conditionalFormatting sqref="E13:V13 F17:V20 E21:V21 U22:V22">
    <cfRule type="expression" dxfId="55" priority="69">
      <formula>$Q$11="電化上手"</formula>
    </cfRule>
  </conditionalFormatting>
  <conditionalFormatting sqref="Q12:T13">
    <cfRule type="expression" dxfId="54" priority="67">
      <formula>$Q$11="従量電灯B"</formula>
    </cfRule>
    <cfRule type="expression" dxfId="53" priority="71">
      <formula>$Q$11="従量電灯C"</formula>
    </cfRule>
  </conditionalFormatting>
  <conditionalFormatting sqref="E21:V21 F15:V20 E14:V14 U22:V22">
    <cfRule type="expression" dxfId="52" priority="66">
      <formula>$Q$11="従量電灯B"</formula>
    </cfRule>
    <cfRule type="expression" dxfId="51" priority="68">
      <formula>$Q$11="従量電灯C"</formula>
    </cfRule>
  </conditionalFormatting>
  <conditionalFormatting sqref="Q12 Q14:T16">
    <cfRule type="expression" dxfId="50" priority="72">
      <formula>$Q$11="電化上手"</formula>
    </cfRule>
  </conditionalFormatting>
  <conditionalFormatting sqref="Q12 Q17:T19">
    <cfRule type="expression" dxfId="49" priority="65">
      <formula>$Q$11="ピークシフト"</formula>
    </cfRule>
  </conditionalFormatting>
  <conditionalFormatting sqref="Q12:T12 Q20:T21">
    <cfRule type="expression" dxfId="48" priority="64">
      <formula>$Q$11="低圧電力"</formula>
    </cfRule>
  </conditionalFormatting>
  <conditionalFormatting sqref="E12:F12 Q12:V12 E13:V21 U22:V22">
    <cfRule type="expression" dxfId="47" priority="63">
      <formula>$Q$11=""</formula>
    </cfRule>
  </conditionalFormatting>
  <conditionalFormatting sqref="F12 Q12:V12 F13:V21 E12:E21 U22:V22">
    <cfRule type="expression" dxfId="46" priority="62">
      <formula>$Q$11="　"</formula>
    </cfRule>
  </conditionalFormatting>
  <conditionalFormatting sqref="E22:Q22">
    <cfRule type="expression" dxfId="45" priority="53">
      <formula>$Q$11="ピークシフト"</formula>
    </cfRule>
  </conditionalFormatting>
  <conditionalFormatting sqref="E22:Q22">
    <cfRule type="expression" dxfId="44" priority="52">
      <formula>$Q$11="電化上手"</formula>
    </cfRule>
  </conditionalFormatting>
  <conditionalFormatting sqref="E22:Q22">
    <cfRule type="expression" dxfId="43" priority="50">
      <formula>$Q$11="従量電灯B"</formula>
    </cfRule>
    <cfRule type="expression" dxfId="42" priority="51">
      <formula>$Q$11="従量電灯C"</formula>
    </cfRule>
  </conditionalFormatting>
  <conditionalFormatting sqref="Q22">
    <cfRule type="expression" dxfId="41" priority="49">
      <formula>$Q$11="低圧電力"</formula>
    </cfRule>
  </conditionalFormatting>
  <conditionalFormatting sqref="E22:Q22">
    <cfRule type="expression" dxfId="40" priority="48">
      <formula>$Q$11=""</formula>
    </cfRule>
  </conditionalFormatting>
  <conditionalFormatting sqref="E22:Q22">
    <cfRule type="expression" dxfId="39" priority="47">
      <formula>$Q$11="　"</formula>
    </cfRule>
  </conditionalFormatting>
  <conditionalFormatting sqref="F23:P25">
    <cfRule type="expression" dxfId="38" priority="46">
      <formula>$Q$11="ピークシフト"</formula>
    </cfRule>
  </conditionalFormatting>
  <conditionalFormatting sqref="F23:P25">
    <cfRule type="expression" dxfId="37" priority="45">
      <formula>$Q$11="低圧電力"</formula>
    </cfRule>
  </conditionalFormatting>
  <conditionalFormatting sqref="F23:P25">
    <cfRule type="expression" dxfId="36" priority="43">
      <formula>$Q$11="従量電灯B"</formula>
    </cfRule>
    <cfRule type="expression" dxfId="35" priority="44">
      <formula>$Q$11="従量電灯C"</formula>
    </cfRule>
  </conditionalFormatting>
  <conditionalFormatting sqref="F23:P25">
    <cfRule type="expression" dxfId="34" priority="42">
      <formula>$Q$11=""</formula>
    </cfRule>
  </conditionalFormatting>
  <conditionalFormatting sqref="F23:P25">
    <cfRule type="expression" dxfId="33" priority="41">
      <formula>$Q$11="　"</formula>
    </cfRule>
  </conditionalFormatting>
  <conditionalFormatting sqref="Q23:V25">
    <cfRule type="expression" dxfId="32" priority="40">
      <formula>$Q$11="ピークシフト"</formula>
    </cfRule>
  </conditionalFormatting>
  <conditionalFormatting sqref="Q23:V25">
    <cfRule type="expression" dxfId="31" priority="38">
      <formula>$Q$11="低圧電力"</formula>
    </cfRule>
  </conditionalFormatting>
  <conditionalFormatting sqref="Q23:V25">
    <cfRule type="expression" dxfId="30" priority="36">
      <formula>$Q$11="従量電灯B"</formula>
    </cfRule>
    <cfRule type="expression" dxfId="29" priority="37">
      <formula>$Q$11="従量電灯C"</formula>
    </cfRule>
  </conditionalFormatting>
  <conditionalFormatting sqref="Q23:T25">
    <cfRule type="expression" dxfId="28" priority="39">
      <formula>$Q$11="電化上手"</formula>
    </cfRule>
  </conditionalFormatting>
  <conditionalFormatting sqref="Q23:V25">
    <cfRule type="expression" dxfId="27" priority="35">
      <formula>$Q$11=""</formula>
    </cfRule>
  </conditionalFormatting>
  <conditionalFormatting sqref="Q23:V25">
    <cfRule type="expression" dxfId="26" priority="34">
      <formula>$Q$11="　"</formula>
    </cfRule>
  </conditionalFormatting>
  <conditionalFormatting sqref="Q26:T26">
    <cfRule type="expression" dxfId="25" priority="31">
      <formula>$Q$11="ピークシフト"</formula>
    </cfRule>
  </conditionalFormatting>
  <conditionalFormatting sqref="Q26:T26">
    <cfRule type="expression" dxfId="24" priority="29">
      <formula>$Q$11="低圧電力"</formula>
    </cfRule>
  </conditionalFormatting>
  <conditionalFormatting sqref="Q26:T26">
    <cfRule type="expression" dxfId="23" priority="27">
      <formula>$Q$11="従量電灯B"</formula>
    </cfRule>
    <cfRule type="expression" dxfId="22" priority="28">
      <formula>$Q$11="従量電灯C"</formula>
    </cfRule>
  </conditionalFormatting>
  <conditionalFormatting sqref="Q26:T26">
    <cfRule type="expression" dxfId="21" priority="30">
      <formula>$Q$11="電化上手"</formula>
    </cfRule>
  </conditionalFormatting>
  <conditionalFormatting sqref="Q26:T26">
    <cfRule type="expression" dxfId="20" priority="26">
      <formula>$Q$11=""</formula>
    </cfRule>
  </conditionalFormatting>
  <conditionalFormatting sqref="Q26:T26">
    <cfRule type="expression" dxfId="19" priority="25">
      <formula>$Q$11="　"</formula>
    </cfRule>
  </conditionalFormatting>
  <conditionalFormatting sqref="U26:V26">
    <cfRule type="expression" dxfId="18" priority="24">
      <formula>$Q$11="ピークシフト"</formula>
    </cfRule>
  </conditionalFormatting>
  <conditionalFormatting sqref="U26:V26">
    <cfRule type="expression" dxfId="17" priority="23">
      <formula>$Q$11="低圧電力"</formula>
    </cfRule>
  </conditionalFormatting>
  <conditionalFormatting sqref="U26:V26">
    <cfRule type="expression" dxfId="16" priority="21">
      <formula>$Q$11="従量電灯B"</formula>
    </cfRule>
    <cfRule type="expression" dxfId="15" priority="22">
      <formula>$Q$11="従量電灯C"</formula>
    </cfRule>
  </conditionalFormatting>
  <conditionalFormatting sqref="U26:V26">
    <cfRule type="expression" dxfId="14" priority="20">
      <formula>$Q$11=""</formula>
    </cfRule>
  </conditionalFormatting>
  <conditionalFormatting sqref="U26:V26">
    <cfRule type="expression" dxfId="13" priority="19">
      <formula>$Q$11="　"</formula>
    </cfRule>
  </conditionalFormatting>
  <conditionalFormatting sqref="E23">
    <cfRule type="expression" dxfId="12" priority="18">
      <formula>$Q$11="ピークシフト"</formula>
    </cfRule>
  </conditionalFormatting>
  <conditionalFormatting sqref="E23">
    <cfRule type="expression" dxfId="11" priority="17">
      <formula>$Q$11="低圧電力"</formula>
    </cfRule>
  </conditionalFormatting>
  <conditionalFormatting sqref="E23">
    <cfRule type="expression" dxfId="10" priority="15">
      <formula>$Q$11="従量電灯B"</formula>
    </cfRule>
    <cfRule type="expression" dxfId="9" priority="16">
      <formula>$Q$11="従量電灯C"</formula>
    </cfRule>
  </conditionalFormatting>
  <conditionalFormatting sqref="E23">
    <cfRule type="expression" dxfId="8" priority="14">
      <formula>$Q$11=""</formula>
    </cfRule>
  </conditionalFormatting>
  <conditionalFormatting sqref="E23">
    <cfRule type="expression" dxfId="7" priority="13">
      <formula>$Q$11="　"</formula>
    </cfRule>
  </conditionalFormatting>
  <conditionalFormatting sqref="F26">
    <cfRule type="expression" dxfId="6" priority="6">
      <formula>$Q$11="ピークシフト"</formula>
    </cfRule>
  </conditionalFormatting>
  <conditionalFormatting sqref="F26">
    <cfRule type="expression" dxfId="5" priority="5">
      <formula>$Q$11="低圧電力"</formula>
    </cfRule>
  </conditionalFormatting>
  <conditionalFormatting sqref="F26">
    <cfRule type="expression" dxfId="4" priority="3">
      <formula>$Q$11="従量電灯B"</formula>
    </cfRule>
    <cfRule type="expression" dxfId="3" priority="4">
      <formula>$Q$11="従量電灯C"</formula>
    </cfRule>
  </conditionalFormatting>
  <conditionalFormatting sqref="F26">
    <cfRule type="expression" dxfId="2" priority="2">
      <formula>$Q$11=""</formula>
    </cfRule>
  </conditionalFormatting>
  <conditionalFormatting sqref="F26">
    <cfRule type="expression" dxfId="1" priority="1">
      <formula>$Q$11="　"</formula>
    </cfRule>
  </conditionalFormatting>
  <dataValidations count="5">
    <dataValidation type="list" allowBlank="1" showInputMessage="1" showErrorMessage="1" sqref="Q11:V11" xr:uid="{7145C41E-D9E4-4D45-B882-6429260CB16A}">
      <formula1>"　,従量電灯B,従量電灯C,電化上手,ピークシフト,低圧電力,"</formula1>
    </dataValidation>
    <dataValidation type="list" allowBlank="1" showInputMessage="1" showErrorMessage="1" sqref="Q12:T12" xr:uid="{F1EE8D7E-69FC-44A0-AF01-1ED962023114}">
      <formula1>INDIRECT(Q11)</formula1>
    </dataValidation>
    <dataValidation type="list" allowBlank="1" showInputMessage="1" showErrorMessage="1" sqref="Q22" xr:uid="{A6CCA767-045D-436E-BD51-13DA06B1580A}">
      <formula1>"　,1,2,3,4,5,6,7,8,9,10,11,12"</formula1>
    </dataValidation>
    <dataValidation type="list" allowBlank="1" showInputMessage="1" showErrorMessage="1" sqref="Q21:T21" xr:uid="{8D9D4EC2-6199-4409-9B1F-3FA289B94679}">
      <formula1>" ,80,85,90"</formula1>
    </dataValidation>
    <dataValidation type="list" allowBlank="1" showInputMessage="1" showErrorMessage="1" sqref="Q26:T26" xr:uid="{CA591B14-7F08-4958-AC53-7E43B8CB8B4A}">
      <formula1>" ,あり,なし,"</formula1>
    </dataValidation>
  </dataValidations>
  <pageMargins left="0.25" right="0.25"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E71F-C4A6-44DF-9F09-206F579686E9}">
  <sheetPr>
    <tabColor rgb="FFC00000"/>
  </sheetPr>
  <dimension ref="A1:AP55"/>
  <sheetViews>
    <sheetView showGridLines="0" showRowColHeaders="0" zoomScaleNormal="100" zoomScaleSheetLayoutView="100" workbookViewId="0">
      <selection activeCell="D44" sqref="D44:O44"/>
    </sheetView>
  </sheetViews>
  <sheetFormatPr defaultColWidth="9" defaultRowHeight="18.75" customHeight="1" x14ac:dyDescent="0.4"/>
  <cols>
    <col min="1" max="41" width="3.125" style="3" customWidth="1"/>
    <col min="42" max="46" width="3.25" style="3" customWidth="1"/>
    <col min="47" max="16384" width="9" style="3"/>
  </cols>
  <sheetData>
    <row r="1" spans="1:42" s="200" customFormat="1" ht="18.600000000000001" customHeight="1" x14ac:dyDescent="0.4">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row>
    <row r="2" spans="1:42" s="200" customFormat="1" ht="18.600000000000001" customHeight="1" x14ac:dyDescent="0.4">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row>
    <row r="3" spans="1:42" s="200" customFormat="1" ht="18.600000000000001" customHeight="1" x14ac:dyDescent="0.4">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row>
    <row r="4" spans="1:42" s="200" customFormat="1" ht="18.600000000000001" customHeight="1" x14ac:dyDescent="0.4">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row>
    <row r="5" spans="1:42" s="200" customFormat="1" ht="30.6" customHeight="1" x14ac:dyDescent="0.4">
      <c r="A5" s="169"/>
      <c r="B5" s="169"/>
      <c r="C5" s="171" t="s">
        <v>25</v>
      </c>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row>
    <row r="6" spans="1:42" s="200" customFormat="1" ht="18.600000000000001" customHeight="1" x14ac:dyDescent="0.4">
      <c r="A6" s="169"/>
      <c r="B6" s="169"/>
      <c r="C6" s="169"/>
      <c r="D6" s="260" t="s">
        <v>4</v>
      </c>
      <c r="E6" s="254"/>
      <c r="F6" s="254"/>
      <c r="G6" s="254"/>
      <c r="H6" s="254"/>
      <c r="I6" s="254"/>
      <c r="J6" s="254"/>
      <c r="K6" s="255"/>
      <c r="L6" s="215" t="str">
        <f>試算諸元入力!$Q$11</f>
        <v>　</v>
      </c>
      <c r="M6" s="261"/>
      <c r="N6" s="261"/>
      <c r="O6" s="261"/>
      <c r="P6" s="261"/>
      <c r="Q6" s="261"/>
      <c r="R6" s="261"/>
      <c r="S6" s="261"/>
      <c r="T6" s="216"/>
      <c r="U6" s="169"/>
      <c r="V6" s="172"/>
      <c r="W6" s="173"/>
      <c r="X6" s="174"/>
      <c r="Y6" s="174"/>
      <c r="Z6" s="174"/>
      <c r="AA6" s="174"/>
      <c r="AB6" s="174"/>
      <c r="AC6" s="174"/>
      <c r="AD6" s="174"/>
      <c r="AE6" s="174"/>
      <c r="AF6" s="174"/>
      <c r="AG6" s="174"/>
      <c r="AH6" s="174"/>
      <c r="AI6" s="174"/>
      <c r="AJ6" s="174"/>
      <c r="AK6" s="174"/>
      <c r="AL6" s="174"/>
      <c r="AM6" s="174"/>
      <c r="AN6" s="174"/>
      <c r="AO6" s="174"/>
      <c r="AP6" s="169"/>
    </row>
    <row r="7" spans="1:42" s="200" customFormat="1" ht="18.600000000000001" customHeight="1" x14ac:dyDescent="0.4">
      <c r="A7" s="169"/>
      <c r="B7" s="169"/>
      <c r="C7" s="169"/>
      <c r="D7" s="260" t="str">
        <f>試算諸元入力!F12</f>
        <v>契約容量</v>
      </c>
      <c r="E7" s="254"/>
      <c r="F7" s="254"/>
      <c r="G7" s="254"/>
      <c r="H7" s="254"/>
      <c r="I7" s="254"/>
      <c r="J7" s="254"/>
      <c r="K7" s="255"/>
      <c r="L7" s="215">
        <f>試算諸元入力!Q12</f>
        <v>0</v>
      </c>
      <c r="M7" s="261"/>
      <c r="N7" s="261"/>
      <c r="O7" s="261"/>
      <c r="P7" s="261"/>
      <c r="Q7" s="216"/>
      <c r="R7" s="262" t="str">
        <f>試算諸元入力!U12</f>
        <v>kVA</v>
      </c>
      <c r="S7" s="263"/>
      <c r="T7" s="264"/>
      <c r="U7" s="169"/>
      <c r="V7" s="173"/>
      <c r="W7" s="173"/>
      <c r="X7" s="175"/>
      <c r="Y7" s="175"/>
      <c r="Z7" s="175"/>
      <c r="AA7" s="175"/>
      <c r="AB7" s="175"/>
      <c r="AC7" s="175"/>
      <c r="AD7" s="175"/>
      <c r="AE7" s="175"/>
      <c r="AF7" s="175"/>
      <c r="AG7" s="175"/>
      <c r="AH7" s="176"/>
      <c r="AI7" s="176"/>
      <c r="AJ7" s="175"/>
      <c r="AK7" s="175"/>
      <c r="AL7" s="175"/>
      <c r="AM7" s="175"/>
      <c r="AN7" s="176"/>
      <c r="AO7" s="176"/>
      <c r="AP7" s="169"/>
    </row>
    <row r="8" spans="1:42" s="200" customFormat="1" ht="18.600000000000001" customHeight="1" x14ac:dyDescent="0.4">
      <c r="A8" s="169"/>
      <c r="B8" s="169"/>
      <c r="C8" s="169"/>
      <c r="D8" s="239" t="s">
        <v>26</v>
      </c>
      <c r="E8" s="239"/>
      <c r="F8" s="239"/>
      <c r="G8" s="239"/>
      <c r="H8" s="239"/>
      <c r="I8" s="239"/>
      <c r="J8" s="239"/>
      <c r="K8" s="239"/>
      <c r="L8" s="257">
        <f>IF(L6="電化上手",SUM(試算諸元入力!Q14:T16),IF(L6="ピークシフト",SUM(試算諸元入力!Q17:T19),IF(L6="低圧電力",試算諸元入力!Q20,試算諸元入力!Q13)))</f>
        <v>0</v>
      </c>
      <c r="M8" s="258"/>
      <c r="N8" s="258"/>
      <c r="O8" s="258"/>
      <c r="P8" s="258"/>
      <c r="Q8" s="259"/>
      <c r="R8" s="260" t="s">
        <v>10</v>
      </c>
      <c r="S8" s="254"/>
      <c r="T8" s="255"/>
      <c r="U8" s="169"/>
      <c r="V8" s="173"/>
      <c r="W8" s="173"/>
      <c r="X8" s="173"/>
      <c r="Y8" s="173"/>
      <c r="Z8" s="173"/>
      <c r="AA8" s="173"/>
      <c r="AB8" s="173"/>
      <c r="AC8" s="173"/>
      <c r="AD8" s="173"/>
      <c r="AE8" s="173"/>
      <c r="AF8" s="173"/>
      <c r="AG8" s="173"/>
      <c r="AH8" s="173"/>
      <c r="AI8" s="173"/>
      <c r="AJ8" s="173"/>
      <c r="AK8" s="173"/>
      <c r="AL8" s="173"/>
      <c r="AM8" s="173"/>
      <c r="AN8" s="173"/>
      <c r="AO8" s="173"/>
      <c r="AP8" s="169"/>
    </row>
    <row r="9" spans="1:42" s="200" customFormat="1" ht="18.600000000000001" customHeight="1" x14ac:dyDescent="0.4">
      <c r="A9" s="169"/>
      <c r="B9" s="169"/>
      <c r="C9" s="169"/>
      <c r="D9" s="239" t="s">
        <v>22</v>
      </c>
      <c r="E9" s="239"/>
      <c r="F9" s="239"/>
      <c r="G9" s="239"/>
      <c r="H9" s="239"/>
      <c r="I9" s="239"/>
      <c r="J9" s="239"/>
      <c r="K9" s="239"/>
      <c r="L9" s="257" t="str">
        <f>IF(L6="低圧電力",試算諸元入力!Q21,"")</f>
        <v/>
      </c>
      <c r="M9" s="258"/>
      <c r="N9" s="258"/>
      <c r="O9" s="258"/>
      <c r="P9" s="258"/>
      <c r="Q9" s="259"/>
      <c r="R9" s="260" t="s">
        <v>23</v>
      </c>
      <c r="S9" s="254"/>
      <c r="T9" s="255"/>
      <c r="U9" s="169"/>
      <c r="V9" s="5"/>
      <c r="W9" s="5"/>
      <c r="X9" s="5"/>
      <c r="Y9" s="5"/>
      <c r="Z9" s="5"/>
      <c r="AA9" s="5"/>
      <c r="AB9" s="5"/>
      <c r="AC9" s="5"/>
      <c r="AD9" s="5"/>
      <c r="AE9" s="5"/>
      <c r="AF9" s="5"/>
      <c r="AG9" s="5"/>
      <c r="AH9" s="5"/>
      <c r="AI9" s="5"/>
      <c r="AJ9" s="5"/>
      <c r="AK9" s="5"/>
      <c r="AL9" s="5"/>
      <c r="AM9" s="5"/>
      <c r="AN9" s="5"/>
      <c r="AO9" s="5"/>
      <c r="AP9" s="169"/>
    </row>
    <row r="10" spans="1:42" s="200" customFormat="1" ht="18.600000000000001" customHeight="1" x14ac:dyDescent="0.4">
      <c r="A10" s="169"/>
      <c r="B10" s="169"/>
      <c r="C10" s="169"/>
      <c r="D10" s="5"/>
      <c r="E10" s="5"/>
      <c r="F10" s="5"/>
      <c r="G10" s="5"/>
      <c r="H10" s="5"/>
      <c r="I10" s="5"/>
      <c r="J10" s="5"/>
      <c r="K10" s="5"/>
      <c r="L10" s="5"/>
      <c r="M10" s="5"/>
      <c r="N10" s="5"/>
      <c r="O10" s="5"/>
      <c r="P10" s="5"/>
      <c r="Q10" s="5"/>
      <c r="R10" s="5"/>
      <c r="S10" s="5"/>
      <c r="T10" s="169"/>
      <c r="U10" s="177"/>
      <c r="V10" s="177"/>
      <c r="W10" s="178"/>
      <c r="X10" s="173"/>
      <c r="Y10" s="173"/>
      <c r="Z10" s="173"/>
      <c r="AA10" s="173"/>
      <c r="AB10" s="173"/>
      <c r="AC10" s="173"/>
      <c r="AD10" s="173"/>
      <c r="AE10" s="173"/>
      <c r="AF10" s="7"/>
      <c r="AG10" s="7"/>
      <c r="AH10" s="7"/>
      <c r="AI10" s="7"/>
      <c r="AJ10" s="7"/>
      <c r="AK10" s="7"/>
      <c r="AL10" s="173"/>
      <c r="AM10" s="173"/>
      <c r="AN10" s="178"/>
      <c r="AO10" s="177"/>
      <c r="AP10" s="169"/>
    </row>
    <row r="11" spans="1:42" s="200" customFormat="1" ht="18.600000000000001" customHeight="1" x14ac:dyDescent="0.4">
      <c r="A11" s="177"/>
      <c r="B11" s="169"/>
      <c r="C11" s="171" t="s">
        <v>27</v>
      </c>
      <c r="D11" s="169"/>
      <c r="E11" s="169"/>
      <c r="F11" s="169"/>
      <c r="G11" s="169"/>
      <c r="H11" s="169"/>
      <c r="I11" s="169"/>
      <c r="J11" s="169"/>
      <c r="K11" s="169"/>
      <c r="L11" s="169"/>
      <c r="M11" s="169"/>
      <c r="N11" s="169"/>
      <c r="O11" s="169"/>
      <c r="P11" s="169"/>
      <c r="Q11" s="169"/>
      <c r="R11" s="169"/>
      <c r="S11" s="169"/>
      <c r="T11" s="169"/>
      <c r="U11" s="177"/>
      <c r="V11" s="177"/>
      <c r="W11" s="177"/>
      <c r="X11" s="177"/>
      <c r="Y11" s="177"/>
      <c r="Z11" s="177"/>
      <c r="AA11" s="177"/>
      <c r="AB11" s="177"/>
      <c r="AC11" s="177"/>
      <c r="AD11" s="177"/>
      <c r="AE11" s="177"/>
      <c r="AF11" s="177"/>
      <c r="AG11" s="177"/>
      <c r="AH11" s="177"/>
      <c r="AI11" s="177"/>
      <c r="AJ11" s="177"/>
      <c r="AK11" s="177"/>
      <c r="AL11" s="177"/>
      <c r="AM11" s="177"/>
      <c r="AN11" s="177"/>
      <c r="AO11" s="177"/>
      <c r="AP11" s="169"/>
    </row>
    <row r="12" spans="1:42" s="200" customFormat="1" ht="18.600000000000001" customHeight="1" x14ac:dyDescent="0.4">
      <c r="A12" s="177"/>
      <c r="B12" s="169"/>
      <c r="C12" s="171"/>
      <c r="D12" s="240"/>
      <c r="E12" s="240"/>
      <c r="F12" s="240"/>
      <c r="G12" s="240"/>
      <c r="H12" s="240"/>
      <c r="I12" s="240"/>
      <c r="J12" s="240"/>
      <c r="K12" s="240"/>
      <c r="L12" s="240"/>
      <c r="M12" s="240"/>
      <c r="N12" s="240"/>
      <c r="O12" s="240"/>
      <c r="P12" s="256" t="s">
        <v>353</v>
      </c>
      <c r="Q12" s="256"/>
      <c r="R12" s="256"/>
      <c r="S12" s="256"/>
      <c r="T12" s="256"/>
      <c r="U12" s="256"/>
      <c r="V12" s="256"/>
      <c r="W12" s="256"/>
      <c r="X12" s="256"/>
      <c r="Y12" s="256"/>
      <c r="Z12" s="256"/>
      <c r="AA12" s="256"/>
      <c r="AB12" s="256" t="s">
        <v>354</v>
      </c>
      <c r="AC12" s="256"/>
      <c r="AD12" s="256"/>
      <c r="AE12" s="256"/>
      <c r="AF12" s="256"/>
      <c r="AG12" s="256"/>
      <c r="AH12" s="256"/>
      <c r="AI12" s="256"/>
      <c r="AJ12" s="256"/>
      <c r="AK12" s="256"/>
      <c r="AL12" s="256"/>
      <c r="AM12" s="256"/>
      <c r="AN12" s="177"/>
      <c r="AO12" s="177"/>
      <c r="AP12" s="169"/>
    </row>
    <row r="13" spans="1:42" s="200" customFormat="1" ht="18.600000000000001" customHeight="1" x14ac:dyDescent="0.4">
      <c r="A13" s="177"/>
      <c r="B13" s="169"/>
      <c r="C13" s="171"/>
      <c r="D13" s="239" t="s">
        <v>28</v>
      </c>
      <c r="E13" s="239"/>
      <c r="F13" s="239"/>
      <c r="G13" s="239"/>
      <c r="H13" s="239"/>
      <c r="I13" s="239"/>
      <c r="J13" s="239"/>
      <c r="K13" s="239"/>
      <c r="L13" s="239"/>
      <c r="M13" s="239"/>
      <c r="N13" s="239"/>
      <c r="O13" s="239"/>
      <c r="P13" s="245" t="str">
        <f>IF(L6="従量電灯B",従B!I14,IF(L6="従量電灯C",従C!I14,IF(L6="電化上手",電化!I14,IF(L6="ピークシフト",ピーク!I14,IF(L6="低圧電力",SUM(低圧電力!I14,低圧電力!M14,低圧電力!Q14),"")))))</f>
        <v/>
      </c>
      <c r="Q13" s="246"/>
      <c r="R13" s="246"/>
      <c r="S13" s="246"/>
      <c r="T13" s="246"/>
      <c r="U13" s="246"/>
      <c r="V13" s="246"/>
      <c r="W13" s="246"/>
      <c r="X13" s="247"/>
      <c r="Y13" s="250" t="s">
        <v>29</v>
      </c>
      <c r="Z13" s="250"/>
      <c r="AA13" s="250"/>
      <c r="AB13" s="245" t="str">
        <f>IF(L6="従量電灯B",従B!I15,IF(L6="従量電灯C",従C!I15,IF(L6="電化上手",電化!I15,IF(L6="ピークシフト",ピーク!I15,IF(L6="低圧電力",SUM(低圧電力!I15,低圧電力!M15,低圧電力!Q15),"")))))</f>
        <v/>
      </c>
      <c r="AC13" s="246"/>
      <c r="AD13" s="246"/>
      <c r="AE13" s="246"/>
      <c r="AF13" s="246"/>
      <c r="AG13" s="246"/>
      <c r="AH13" s="246"/>
      <c r="AI13" s="246"/>
      <c r="AJ13" s="247"/>
      <c r="AK13" s="239" t="s">
        <v>29</v>
      </c>
      <c r="AL13" s="239"/>
      <c r="AM13" s="239"/>
      <c r="AN13" s="177"/>
      <c r="AO13" s="177"/>
      <c r="AP13" s="169"/>
    </row>
    <row r="14" spans="1:42" s="200" customFormat="1" ht="18.600000000000001" customHeight="1" x14ac:dyDescent="0.4">
      <c r="A14" s="177"/>
      <c r="B14" s="169"/>
      <c r="C14" s="171"/>
      <c r="D14" s="239" t="s">
        <v>343</v>
      </c>
      <c r="E14" s="239"/>
      <c r="F14" s="239"/>
      <c r="G14" s="239"/>
      <c r="H14" s="239"/>
      <c r="I14" s="239"/>
      <c r="J14" s="239"/>
      <c r="K14" s="239"/>
      <c r="L14" s="239"/>
      <c r="M14" s="239"/>
      <c r="N14" s="239"/>
      <c r="O14" s="239"/>
      <c r="P14" s="245" t="str">
        <f>IF(L6="従量電灯B",SUM(従B!M14,従B!Q14,従B!U14),IF(L6="従量電灯C",SUM(従C!M14,従C!Q14,従C!U14),IF(L6="電化上手",SUM(電化!M14,電化!Q14,電化!U14,電化!Y14),IF(L6="ピークシフト",SUM(ピーク!M14,ピーク!Q14,ピーク!U14),IF(L6="低圧電力",SUM(低圧電力!U14,低圧電力!Y14),"")))))</f>
        <v/>
      </c>
      <c r="Q14" s="246"/>
      <c r="R14" s="246"/>
      <c r="S14" s="246"/>
      <c r="T14" s="246"/>
      <c r="U14" s="246"/>
      <c r="V14" s="246"/>
      <c r="W14" s="246"/>
      <c r="X14" s="247"/>
      <c r="Y14" s="250" t="s">
        <v>29</v>
      </c>
      <c r="Z14" s="250"/>
      <c r="AA14" s="250"/>
      <c r="AB14" s="245" t="str">
        <f>IF(L6="従量電灯B",SUM(従B!M15,従B!Q15,従B!U15),IF(L6="従量電灯C",SUM(従C!M15,従C!Q15,従C!U15),IF(L6="電化上手",SUM(電化!M15,電化!Q15,電化!U15,電化!Y15),IF(L6="ピークシフト",SUM(ピーク!M15,ピーク!Q15,ピーク!U15),IF(L6="低圧電力",SUM(低圧電力!U15,低圧電力!Y15),"")))))</f>
        <v/>
      </c>
      <c r="AC14" s="246"/>
      <c r="AD14" s="246"/>
      <c r="AE14" s="246"/>
      <c r="AF14" s="246"/>
      <c r="AG14" s="246"/>
      <c r="AH14" s="246"/>
      <c r="AI14" s="246"/>
      <c r="AJ14" s="247"/>
      <c r="AK14" s="239" t="s">
        <v>29</v>
      </c>
      <c r="AL14" s="239"/>
      <c r="AM14" s="239"/>
      <c r="AN14" s="177"/>
      <c r="AO14" s="177"/>
      <c r="AP14" s="169"/>
    </row>
    <row r="15" spans="1:42" s="200" customFormat="1" ht="18.600000000000001" customHeight="1" x14ac:dyDescent="0.4">
      <c r="A15" s="177"/>
      <c r="B15" s="169"/>
      <c r="C15" s="171"/>
      <c r="D15" s="179"/>
      <c r="E15" s="254" t="s">
        <v>344</v>
      </c>
      <c r="F15" s="254"/>
      <c r="G15" s="254"/>
      <c r="H15" s="254"/>
      <c r="I15" s="254"/>
      <c r="J15" s="254"/>
      <c r="K15" s="254"/>
      <c r="L15" s="254"/>
      <c r="M15" s="254"/>
      <c r="N15" s="254"/>
      <c r="O15" s="255"/>
      <c r="P15" s="245" t="str">
        <f>IF(L6="従量電灯B",従B!Y14,IF(L6="従量電灯C",従C!Y14,IF(L6="電化上手",電化!AC14,IF(L6="ピークシフト",ピーク!Y14,IF(L6="低圧電力",低圧電力!AC14,"")))))</f>
        <v/>
      </c>
      <c r="Q15" s="246"/>
      <c r="R15" s="246"/>
      <c r="S15" s="246"/>
      <c r="T15" s="246"/>
      <c r="U15" s="246"/>
      <c r="V15" s="246"/>
      <c r="W15" s="246"/>
      <c r="X15" s="247"/>
      <c r="Y15" s="250" t="s">
        <v>29</v>
      </c>
      <c r="Z15" s="250"/>
      <c r="AA15" s="250"/>
      <c r="AB15" s="245" t="str">
        <f>IF(L6="従量電灯B",従B!Y15,IF(L6="従量電灯C",従C!Y15,IF(L6="電化上手",電化!AC15,IF(L6="ピークシフト",ピーク!Y15,IF(L6="低圧電力",低圧電力!AC15,"")))))</f>
        <v/>
      </c>
      <c r="AC15" s="246"/>
      <c r="AD15" s="246"/>
      <c r="AE15" s="246"/>
      <c r="AF15" s="246"/>
      <c r="AG15" s="246"/>
      <c r="AH15" s="246"/>
      <c r="AI15" s="246"/>
      <c r="AJ15" s="247"/>
      <c r="AK15" s="239" t="s">
        <v>29</v>
      </c>
      <c r="AL15" s="239"/>
      <c r="AM15" s="239"/>
      <c r="AN15" s="177"/>
      <c r="AO15" s="177"/>
      <c r="AP15" s="169"/>
    </row>
    <row r="16" spans="1:42" s="200" customFormat="1" ht="18.600000000000001" customHeight="1" x14ac:dyDescent="0.4">
      <c r="A16" s="177"/>
      <c r="B16" s="169"/>
      <c r="C16" s="171"/>
      <c r="D16" s="180"/>
      <c r="E16" s="251" t="s">
        <v>345</v>
      </c>
      <c r="F16" s="252"/>
      <c r="G16" s="252"/>
      <c r="H16" s="252"/>
      <c r="I16" s="252"/>
      <c r="J16" s="252"/>
      <c r="K16" s="252"/>
      <c r="L16" s="252"/>
      <c r="M16" s="252"/>
      <c r="N16" s="252"/>
      <c r="O16" s="253"/>
      <c r="P16" s="245" t="str">
        <f>IF(L6="従量電灯B",L8*P41,IF(L6="従量電灯C",L8*P41,IF(L6="電化上手",L8*AB41,IF(L6="ピークシフト",L8*AB41,IF(L6="低圧電力",L8*P41,"")))))</f>
        <v/>
      </c>
      <c r="Q16" s="246"/>
      <c r="R16" s="246"/>
      <c r="S16" s="246"/>
      <c r="T16" s="246"/>
      <c r="U16" s="246"/>
      <c r="V16" s="246"/>
      <c r="W16" s="246"/>
      <c r="X16" s="247"/>
      <c r="Y16" s="250" t="s">
        <v>29</v>
      </c>
      <c r="Z16" s="250"/>
      <c r="AA16" s="250"/>
      <c r="AB16" s="245" t="str">
        <f>IF(L6="従量電灯B",L8*P47,IF(L6="従量電灯C",L8*P47,IF(L6="電化上手",L8*AB47,IF(L6="ピークシフト",L8*AB47,IF(L6="低圧電力",L8*P47,"")))))</f>
        <v/>
      </c>
      <c r="AC16" s="246"/>
      <c r="AD16" s="246"/>
      <c r="AE16" s="246"/>
      <c r="AF16" s="246"/>
      <c r="AG16" s="246"/>
      <c r="AH16" s="246"/>
      <c r="AI16" s="246"/>
      <c r="AJ16" s="247"/>
      <c r="AK16" s="239" t="s">
        <v>29</v>
      </c>
      <c r="AL16" s="239"/>
      <c r="AM16" s="239"/>
      <c r="AN16" s="177"/>
      <c r="AO16" s="177"/>
      <c r="AP16" s="169"/>
    </row>
    <row r="17" spans="1:42" s="200" customFormat="1" ht="18.600000000000001" customHeight="1" x14ac:dyDescent="0.4">
      <c r="A17" s="177"/>
      <c r="B17" s="169"/>
      <c r="C17" s="171"/>
      <c r="D17" s="239" t="s">
        <v>31</v>
      </c>
      <c r="E17" s="239"/>
      <c r="F17" s="239"/>
      <c r="G17" s="239"/>
      <c r="H17" s="239"/>
      <c r="I17" s="239"/>
      <c r="J17" s="239"/>
      <c r="K17" s="239"/>
      <c r="L17" s="239"/>
      <c r="M17" s="239"/>
      <c r="N17" s="239"/>
      <c r="O17" s="239"/>
      <c r="P17" s="245" t="str">
        <f>IF(L6="従量電灯B",L8*P42,IF(L6="従量電灯C",L8*P42,IF(L6="電化上手",L8*AB42,IF(L6="ピークシフト",L8*AB42,IF(L6="低圧電力",L8*P42,"")))))</f>
        <v/>
      </c>
      <c r="Q17" s="246"/>
      <c r="R17" s="246"/>
      <c r="S17" s="246"/>
      <c r="T17" s="246"/>
      <c r="U17" s="246"/>
      <c r="V17" s="246"/>
      <c r="W17" s="246"/>
      <c r="X17" s="247"/>
      <c r="Y17" s="250" t="s">
        <v>29</v>
      </c>
      <c r="Z17" s="250"/>
      <c r="AA17" s="250"/>
      <c r="AB17" s="245" t="str">
        <f>IF(L6="従量電灯B",L8*P48,IF(L6="従量電灯C",L8*P48,IF(L6="電化上手",L8*AB48,IF(L6="ピークシフト",L8*AB48,IF(L6="低圧電力",L8*P48,"")))))</f>
        <v/>
      </c>
      <c r="AC17" s="246"/>
      <c r="AD17" s="246"/>
      <c r="AE17" s="246"/>
      <c r="AF17" s="246"/>
      <c r="AG17" s="246"/>
      <c r="AH17" s="246"/>
      <c r="AI17" s="246"/>
      <c r="AJ17" s="247"/>
      <c r="AK17" s="239" t="s">
        <v>29</v>
      </c>
      <c r="AL17" s="239"/>
      <c r="AM17" s="239"/>
      <c r="AN17" s="177"/>
      <c r="AO17" s="177"/>
      <c r="AP17" s="169"/>
    </row>
    <row r="18" spans="1:42" s="200" customFormat="1" ht="18.600000000000001" customHeight="1" x14ac:dyDescent="0.4">
      <c r="A18" s="177"/>
      <c r="B18" s="169"/>
      <c r="C18" s="171"/>
      <c r="D18" s="239" t="s">
        <v>346</v>
      </c>
      <c r="E18" s="239"/>
      <c r="F18" s="239"/>
      <c r="G18" s="239"/>
      <c r="H18" s="239"/>
      <c r="I18" s="239"/>
      <c r="J18" s="239"/>
      <c r="K18" s="239"/>
      <c r="L18" s="239"/>
      <c r="M18" s="239"/>
      <c r="N18" s="239"/>
      <c r="O18" s="239"/>
      <c r="P18" s="245">
        <f>ROUNDDOWN(SUM(P13:X15,P17),0)</f>
        <v>0</v>
      </c>
      <c r="Q18" s="246"/>
      <c r="R18" s="246"/>
      <c r="S18" s="246"/>
      <c r="T18" s="246"/>
      <c r="U18" s="246"/>
      <c r="V18" s="246"/>
      <c r="W18" s="246"/>
      <c r="X18" s="247"/>
      <c r="Y18" s="250" t="s">
        <v>29</v>
      </c>
      <c r="Z18" s="250"/>
      <c r="AA18" s="250"/>
      <c r="AB18" s="245">
        <f>ROUNDDOWN(SUM(AB13:AJ15,AB17),0)</f>
        <v>0</v>
      </c>
      <c r="AC18" s="246"/>
      <c r="AD18" s="246"/>
      <c r="AE18" s="246"/>
      <c r="AF18" s="246"/>
      <c r="AG18" s="246"/>
      <c r="AH18" s="246"/>
      <c r="AI18" s="246"/>
      <c r="AJ18" s="247"/>
      <c r="AK18" s="239" t="s">
        <v>29</v>
      </c>
      <c r="AL18" s="239"/>
      <c r="AM18" s="239"/>
      <c r="AN18" s="177"/>
      <c r="AO18" s="177"/>
      <c r="AP18" s="169"/>
    </row>
    <row r="19" spans="1:42" s="200" customFormat="1" ht="18.600000000000001" customHeight="1" x14ac:dyDescent="0.4">
      <c r="A19" s="177"/>
      <c r="B19" s="181"/>
      <c r="C19" s="182"/>
      <c r="D19" s="183" t="s">
        <v>347</v>
      </c>
      <c r="E19" s="5"/>
      <c r="F19" s="5"/>
      <c r="G19" s="5"/>
      <c r="H19" s="5"/>
      <c r="I19" s="5"/>
      <c r="J19" s="5"/>
      <c r="K19" s="5"/>
      <c r="L19" s="5"/>
      <c r="M19" s="5"/>
      <c r="N19" s="5"/>
      <c r="O19" s="5"/>
      <c r="P19" s="184"/>
      <c r="Q19" s="184"/>
      <c r="R19" s="184"/>
      <c r="S19" s="184"/>
      <c r="T19" s="184"/>
      <c r="U19" s="184"/>
      <c r="V19" s="184"/>
      <c r="W19" s="184"/>
      <c r="X19" s="184"/>
      <c r="Y19" s="185"/>
      <c r="Z19" s="185"/>
      <c r="AA19" s="185"/>
      <c r="AB19" s="184"/>
      <c r="AC19" s="184"/>
      <c r="AD19" s="184"/>
      <c r="AE19" s="184"/>
      <c r="AF19" s="184"/>
      <c r="AG19" s="184"/>
      <c r="AH19" s="184"/>
      <c r="AI19" s="184"/>
      <c r="AJ19" s="184"/>
      <c r="AK19" s="5"/>
      <c r="AL19" s="5"/>
      <c r="AM19" s="5"/>
      <c r="AN19" s="178"/>
      <c r="AO19" s="178"/>
      <c r="AP19" s="169"/>
    </row>
    <row r="20" spans="1:42" s="200" customFormat="1" ht="18.600000000000001" customHeight="1" x14ac:dyDescent="0.4">
      <c r="A20" s="177"/>
      <c r="B20" s="181"/>
      <c r="C20" s="182"/>
      <c r="D20" s="183" t="s">
        <v>348</v>
      </c>
      <c r="E20" s="5"/>
      <c r="F20" s="5"/>
      <c r="G20" s="5"/>
      <c r="H20" s="5"/>
      <c r="I20" s="5"/>
      <c r="J20" s="5"/>
      <c r="K20" s="5"/>
      <c r="L20" s="5"/>
      <c r="M20" s="5"/>
      <c r="N20" s="5"/>
      <c r="O20" s="5"/>
      <c r="P20" s="184"/>
      <c r="Q20" s="184"/>
      <c r="R20" s="184"/>
      <c r="S20" s="184"/>
      <c r="T20" s="184"/>
      <c r="U20" s="184"/>
      <c r="V20" s="184"/>
      <c r="W20" s="184"/>
      <c r="X20" s="184"/>
      <c r="Y20" s="185"/>
      <c r="Z20" s="185"/>
      <c r="AA20" s="185"/>
      <c r="AB20" s="184"/>
      <c r="AC20" s="184"/>
      <c r="AD20" s="184"/>
      <c r="AE20" s="184"/>
      <c r="AF20" s="184"/>
      <c r="AG20" s="184"/>
      <c r="AH20" s="184"/>
      <c r="AI20" s="184"/>
      <c r="AJ20" s="184"/>
      <c r="AK20" s="5"/>
      <c r="AL20" s="5"/>
      <c r="AM20" s="5"/>
      <c r="AN20" s="178"/>
      <c r="AO20" s="178"/>
      <c r="AP20" s="169"/>
    </row>
    <row r="21" spans="1:42" s="200" customFormat="1" ht="18.600000000000001" customHeight="1" x14ac:dyDescent="0.4">
      <c r="A21" s="177"/>
      <c r="B21" s="181"/>
      <c r="C21" s="182"/>
      <c r="D21" s="183" t="s">
        <v>349</v>
      </c>
      <c r="E21" s="5"/>
      <c r="F21" s="5"/>
      <c r="G21" s="5"/>
      <c r="H21" s="5"/>
      <c r="I21" s="5"/>
      <c r="J21" s="5"/>
      <c r="K21" s="5"/>
      <c r="L21" s="5"/>
      <c r="M21" s="5"/>
      <c r="N21" s="5"/>
      <c r="O21" s="5"/>
      <c r="P21" s="184"/>
      <c r="Q21" s="184"/>
      <c r="R21" s="184"/>
      <c r="S21" s="184"/>
      <c r="T21" s="184"/>
      <c r="U21" s="184"/>
      <c r="V21" s="184"/>
      <c r="W21" s="184"/>
      <c r="X21" s="184"/>
      <c r="Y21" s="185"/>
      <c r="Z21" s="185"/>
      <c r="AA21" s="185"/>
      <c r="AB21" s="184"/>
      <c r="AC21" s="184"/>
      <c r="AD21" s="184"/>
      <c r="AE21" s="184"/>
      <c r="AF21" s="184"/>
      <c r="AG21" s="184"/>
      <c r="AH21" s="184"/>
      <c r="AI21" s="184"/>
      <c r="AJ21" s="184"/>
      <c r="AK21" s="5"/>
      <c r="AL21" s="5"/>
      <c r="AM21" s="5"/>
      <c r="AN21" s="178"/>
      <c r="AO21" s="178"/>
      <c r="AP21" s="169"/>
    </row>
    <row r="22" spans="1:42" s="200" customFormat="1" ht="18.600000000000001" customHeight="1" x14ac:dyDescent="0.4">
      <c r="A22" s="177"/>
      <c r="B22" s="181"/>
      <c r="C22" s="182"/>
      <c r="D22" s="183" t="s">
        <v>350</v>
      </c>
      <c r="E22" s="5"/>
      <c r="F22" s="5"/>
      <c r="G22" s="5"/>
      <c r="H22" s="5"/>
      <c r="I22" s="5"/>
      <c r="J22" s="5"/>
      <c r="K22" s="5"/>
      <c r="L22" s="5"/>
      <c r="M22" s="5"/>
      <c r="N22" s="5"/>
      <c r="O22" s="5"/>
      <c r="P22" s="184"/>
      <c r="Q22" s="184"/>
      <c r="R22" s="184"/>
      <c r="S22" s="184"/>
      <c r="T22" s="184"/>
      <c r="U22" s="184"/>
      <c r="V22" s="184"/>
      <c r="W22" s="184"/>
      <c r="X22" s="184"/>
      <c r="Y22" s="185"/>
      <c r="Z22" s="185"/>
      <c r="AA22" s="185"/>
      <c r="AB22" s="184"/>
      <c r="AC22" s="184"/>
      <c r="AD22" s="184"/>
      <c r="AE22" s="184"/>
      <c r="AF22" s="184"/>
      <c r="AG22" s="184"/>
      <c r="AH22" s="184"/>
      <c r="AI22" s="184"/>
      <c r="AJ22" s="184"/>
      <c r="AK22" s="5"/>
      <c r="AL22" s="5"/>
      <c r="AM22" s="5"/>
      <c r="AN22" s="178"/>
      <c r="AO22" s="178"/>
      <c r="AP22" s="169"/>
    </row>
    <row r="23" spans="1:42" s="208" customFormat="1" ht="20.25" customHeight="1" x14ac:dyDescent="0.4">
      <c r="A23" s="186"/>
      <c r="B23" s="186"/>
      <c r="C23" s="186"/>
      <c r="D23" s="187" t="s">
        <v>351</v>
      </c>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row>
    <row r="24" spans="1:42" s="208" customFormat="1" ht="20.25" customHeight="1" x14ac:dyDescent="0.4">
      <c r="A24" s="186"/>
      <c r="B24" s="186"/>
      <c r="C24" s="186"/>
      <c r="D24" s="186" t="s">
        <v>372</v>
      </c>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row>
    <row r="25" spans="1:42" s="208" customFormat="1" ht="20.25" customHeight="1" x14ac:dyDescent="0.4">
      <c r="A25" s="186"/>
      <c r="B25" s="186"/>
      <c r="C25" s="186"/>
      <c r="D25" s="186"/>
      <c r="E25" s="186" t="s">
        <v>373</v>
      </c>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row>
    <row r="26" spans="1:42" s="208" customFormat="1" ht="20.25" customHeight="1" x14ac:dyDescent="0.4">
      <c r="A26" s="186"/>
      <c r="B26" s="186"/>
      <c r="C26" s="186"/>
      <c r="D26" s="186" t="s">
        <v>352</v>
      </c>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row>
    <row r="27" spans="1:42" s="208" customFormat="1" ht="20.25" customHeight="1" x14ac:dyDescent="0.4">
      <c r="A27" s="186"/>
      <c r="B27" s="186"/>
      <c r="C27" s="186"/>
      <c r="D27" s="188" t="s">
        <v>355</v>
      </c>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row>
    <row r="28" spans="1:42" s="208" customFormat="1" ht="20.25" customHeight="1" x14ac:dyDescent="0.4">
      <c r="A28" s="170"/>
      <c r="B28" s="186"/>
      <c r="C28" s="186"/>
      <c r="D28" s="188" t="s">
        <v>356</v>
      </c>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row>
    <row r="29" spans="1:42" s="200" customFormat="1" x14ac:dyDescent="0.4">
      <c r="A29" s="186"/>
      <c r="B29" s="170"/>
      <c r="C29" s="170"/>
      <c r="D29" s="188" t="s">
        <v>389</v>
      </c>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row>
    <row r="30" spans="1:42" s="208" customFormat="1" ht="19.899999999999999" customHeight="1" x14ac:dyDescent="0.4">
      <c r="A30" s="186"/>
      <c r="B30" s="186"/>
      <c r="C30" s="186"/>
      <c r="D30" s="186" t="s">
        <v>357</v>
      </c>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row>
    <row r="31" spans="1:42" s="208" customFormat="1" ht="19.899999999999999" customHeight="1" x14ac:dyDescent="0.4">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row>
    <row r="32" spans="1:42" s="208" customFormat="1" ht="19.899999999999999" customHeight="1" x14ac:dyDescent="0.4">
      <c r="A32" s="169"/>
      <c r="B32" s="169"/>
      <c r="C32" s="171" t="s">
        <v>32</v>
      </c>
      <c r="D32" s="5"/>
      <c r="E32" s="5"/>
      <c r="F32" s="5"/>
      <c r="G32" s="5"/>
      <c r="H32" s="5"/>
      <c r="I32" s="5"/>
      <c r="J32" s="5"/>
      <c r="K32" s="5"/>
      <c r="L32" s="5"/>
      <c r="M32" s="5"/>
      <c r="N32" s="5"/>
      <c r="O32" s="5"/>
      <c r="P32" s="8"/>
      <c r="Q32" s="8"/>
      <c r="R32" s="8"/>
      <c r="S32" s="8"/>
      <c r="T32" s="8"/>
      <c r="U32" s="8"/>
      <c r="V32" s="8"/>
      <c r="W32" s="8"/>
      <c r="X32" s="8"/>
      <c r="Y32" s="5"/>
      <c r="Z32" s="5"/>
      <c r="AA32" s="5"/>
      <c r="AB32" s="9"/>
      <c r="AC32" s="9"/>
      <c r="AD32" s="9"/>
      <c r="AE32" s="9"/>
      <c r="AF32" s="9"/>
      <c r="AG32" s="9"/>
      <c r="AH32" s="9"/>
      <c r="AI32" s="9"/>
      <c r="AJ32" s="9"/>
      <c r="AK32" s="5"/>
      <c r="AL32" s="5"/>
      <c r="AM32" s="5"/>
      <c r="AN32" s="169"/>
      <c r="AO32" s="169"/>
      <c r="AP32" s="169"/>
    </row>
    <row r="33" spans="1:42" s="200" customFormat="1" ht="18.600000000000001" customHeight="1" x14ac:dyDescent="0.4">
      <c r="A33" s="169"/>
      <c r="B33" s="169"/>
      <c r="C33" s="169"/>
      <c r="D33" s="239" t="s">
        <v>33</v>
      </c>
      <c r="E33" s="239"/>
      <c r="F33" s="239"/>
      <c r="G33" s="239"/>
      <c r="H33" s="239"/>
      <c r="I33" s="239"/>
      <c r="J33" s="239"/>
      <c r="K33" s="239"/>
      <c r="L33" s="239"/>
      <c r="M33" s="239"/>
      <c r="N33" s="239"/>
      <c r="O33" s="239"/>
      <c r="P33" s="239"/>
      <c r="Q33" s="239"/>
      <c r="R33" s="239"/>
      <c r="S33" s="239"/>
      <c r="T33" s="239"/>
      <c r="U33" s="239"/>
      <c r="V33" s="249">
        <f>AB18-P18</f>
        <v>0</v>
      </c>
      <c r="W33" s="249"/>
      <c r="X33" s="249"/>
      <c r="Y33" s="249"/>
      <c r="Z33" s="249"/>
      <c r="AA33" s="249"/>
      <c r="AB33" s="249"/>
      <c r="AC33" s="249"/>
      <c r="AD33" s="249"/>
      <c r="AE33" s="249"/>
      <c r="AF33" s="249"/>
      <c r="AG33" s="249"/>
      <c r="AH33" s="249"/>
      <c r="AI33" s="249"/>
      <c r="AJ33" s="249"/>
      <c r="AK33" s="239" t="s">
        <v>29</v>
      </c>
      <c r="AL33" s="239"/>
      <c r="AM33" s="239"/>
      <c r="AN33" s="169"/>
      <c r="AO33" s="169"/>
      <c r="AP33" s="169"/>
    </row>
    <row r="34" spans="1:42" s="200" customFormat="1" ht="18.600000000000001" customHeight="1" x14ac:dyDescent="0.4">
      <c r="A34" s="169"/>
      <c r="B34" s="169"/>
      <c r="C34" s="169"/>
      <c r="D34" s="239" t="s">
        <v>34</v>
      </c>
      <c r="E34" s="239"/>
      <c r="F34" s="239"/>
      <c r="G34" s="239"/>
      <c r="H34" s="239"/>
      <c r="I34" s="239"/>
      <c r="J34" s="239"/>
      <c r="K34" s="239"/>
      <c r="L34" s="239"/>
      <c r="M34" s="239"/>
      <c r="N34" s="239"/>
      <c r="O34" s="239"/>
      <c r="P34" s="239"/>
      <c r="Q34" s="239"/>
      <c r="R34" s="239"/>
      <c r="S34" s="239"/>
      <c r="T34" s="239"/>
      <c r="U34" s="239"/>
      <c r="V34" s="248" t="e">
        <f>V33/(P18/100)</f>
        <v>#DIV/0!</v>
      </c>
      <c r="W34" s="248"/>
      <c r="X34" s="248"/>
      <c r="Y34" s="248"/>
      <c r="Z34" s="248"/>
      <c r="AA34" s="248"/>
      <c r="AB34" s="248"/>
      <c r="AC34" s="248"/>
      <c r="AD34" s="248"/>
      <c r="AE34" s="248"/>
      <c r="AF34" s="248"/>
      <c r="AG34" s="248"/>
      <c r="AH34" s="248"/>
      <c r="AI34" s="248"/>
      <c r="AJ34" s="248"/>
      <c r="AK34" s="239" t="s">
        <v>23</v>
      </c>
      <c r="AL34" s="239"/>
      <c r="AM34" s="239"/>
      <c r="AN34" s="169"/>
      <c r="AO34" s="169"/>
      <c r="AP34" s="169"/>
    </row>
    <row r="35" spans="1:42" s="200" customFormat="1" ht="49.15" customHeight="1" x14ac:dyDescent="0.4">
      <c r="A35" s="169"/>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row>
    <row r="36" spans="1:42" s="200" customFormat="1" ht="18.600000000000001" customHeight="1" x14ac:dyDescent="0.4">
      <c r="A36" s="169"/>
      <c r="B36" s="169"/>
      <c r="C36" s="171" t="s">
        <v>375</v>
      </c>
      <c r="D36" s="5"/>
      <c r="E36" s="5"/>
      <c r="F36" s="5"/>
      <c r="G36" s="5"/>
      <c r="H36" s="5"/>
      <c r="I36" s="5"/>
      <c r="J36" s="5"/>
      <c r="K36" s="5"/>
      <c r="L36" s="10"/>
      <c r="M36" s="10"/>
      <c r="N36" s="10"/>
      <c r="O36" s="10"/>
      <c r="P36" s="10"/>
      <c r="Q36" s="10"/>
      <c r="R36" s="5"/>
      <c r="S36" s="5"/>
      <c r="T36" s="5"/>
      <c r="U36" s="181"/>
      <c r="V36" s="181"/>
      <c r="W36" s="181"/>
      <c r="X36" s="173"/>
      <c r="Y36" s="173"/>
      <c r="Z36" s="173"/>
      <c r="AA36" s="173"/>
      <c r="AB36" s="173"/>
      <c r="AC36" s="173"/>
      <c r="AD36" s="173"/>
      <c r="AE36" s="173"/>
      <c r="AF36" s="7"/>
      <c r="AG36" s="7"/>
      <c r="AH36" s="7"/>
      <c r="AI36" s="7"/>
      <c r="AJ36" s="7"/>
      <c r="AK36" s="7"/>
      <c r="AL36" s="173"/>
      <c r="AM36" s="173"/>
      <c r="AN36" s="181"/>
      <c r="AO36" s="169"/>
      <c r="AP36" s="169"/>
    </row>
    <row r="37" spans="1:42" s="200" customFormat="1" ht="18.600000000000001" customHeight="1" x14ac:dyDescent="0.4">
      <c r="A37" s="169"/>
      <c r="B37" s="169"/>
      <c r="C37" s="171"/>
      <c r="D37" s="5"/>
      <c r="E37" s="5"/>
      <c r="F37" s="5"/>
      <c r="G37" s="5"/>
      <c r="H37" s="5"/>
      <c r="I37" s="5"/>
      <c r="J37" s="5"/>
      <c r="K37" s="5"/>
      <c r="L37" s="10"/>
      <c r="M37" s="10"/>
      <c r="N37" s="10"/>
      <c r="O37" s="10"/>
      <c r="P37" s="10"/>
      <c r="Q37" s="10"/>
      <c r="R37" s="5"/>
      <c r="S37" s="5"/>
      <c r="T37" s="5"/>
      <c r="U37" s="181"/>
      <c r="V37" s="181"/>
      <c r="W37" s="181"/>
      <c r="X37" s="173"/>
      <c r="Y37" s="173"/>
      <c r="Z37" s="173"/>
      <c r="AA37" s="173"/>
      <c r="AB37" s="173"/>
      <c r="AC37" s="173"/>
      <c r="AD37" s="173"/>
      <c r="AE37" s="173"/>
      <c r="AF37" s="7"/>
      <c r="AG37" s="7"/>
      <c r="AH37" s="7"/>
      <c r="AI37" s="7"/>
      <c r="AJ37" s="7"/>
      <c r="AK37" s="7"/>
      <c r="AL37" s="173"/>
      <c r="AM37" s="173"/>
      <c r="AN37" s="181"/>
      <c r="AO37" s="169"/>
      <c r="AP37" s="169"/>
    </row>
    <row r="38" spans="1:42" s="200" customFormat="1" ht="18.600000000000001" customHeight="1" x14ac:dyDescent="0.4">
      <c r="A38" s="169"/>
      <c r="B38" s="169"/>
      <c r="C38" s="171"/>
      <c r="D38" s="224" t="s">
        <v>387</v>
      </c>
      <c r="E38" s="224"/>
      <c r="F38" s="224"/>
      <c r="G38" s="224"/>
      <c r="H38" s="224"/>
      <c r="I38" s="224"/>
      <c r="J38" s="224"/>
      <c r="K38" s="224"/>
      <c r="L38" s="224"/>
      <c r="M38" s="224"/>
      <c r="N38" s="224"/>
      <c r="O38" s="224"/>
      <c r="P38" s="240" t="s">
        <v>35</v>
      </c>
      <c r="Q38" s="241"/>
      <c r="R38" s="241"/>
      <c r="S38" s="241"/>
      <c r="T38" s="241"/>
      <c r="U38" s="241"/>
      <c r="V38" s="241"/>
      <c r="W38" s="241"/>
      <c r="X38" s="241"/>
      <c r="Y38" s="241"/>
      <c r="Z38" s="241"/>
      <c r="AA38" s="242"/>
      <c r="AB38" s="243" t="s">
        <v>36</v>
      </c>
      <c r="AC38" s="241"/>
      <c r="AD38" s="241"/>
      <c r="AE38" s="241"/>
      <c r="AF38" s="241"/>
      <c r="AG38" s="241"/>
      <c r="AH38" s="241"/>
      <c r="AI38" s="241"/>
      <c r="AJ38" s="241"/>
      <c r="AK38" s="241"/>
      <c r="AL38" s="241"/>
      <c r="AM38" s="242"/>
      <c r="AN38" s="181"/>
      <c r="AO38" s="169"/>
      <c r="AP38" s="169"/>
    </row>
    <row r="39" spans="1:42" s="200" customFormat="1" ht="18.600000000000001" customHeight="1" x14ac:dyDescent="0.4">
      <c r="A39" s="169"/>
      <c r="B39" s="169"/>
      <c r="C39" s="171"/>
      <c r="D39" s="244" t="s">
        <v>37</v>
      </c>
      <c r="E39" s="239"/>
      <c r="F39" s="239"/>
      <c r="G39" s="239"/>
      <c r="H39" s="239"/>
      <c r="I39" s="239"/>
      <c r="J39" s="239"/>
      <c r="K39" s="239"/>
      <c r="L39" s="239"/>
      <c r="M39" s="239"/>
      <c r="N39" s="239"/>
      <c r="O39" s="239"/>
      <c r="P39" s="236">
        <f>IF($D$38="見直し前　2023年7月",fuel!W28,fuel!W24)</f>
        <v>-1.87</v>
      </c>
      <c r="Q39" s="237"/>
      <c r="R39" s="237"/>
      <c r="S39" s="237"/>
      <c r="T39" s="237"/>
      <c r="U39" s="237"/>
      <c r="V39" s="237"/>
      <c r="W39" s="237"/>
      <c r="X39" s="238"/>
      <c r="Y39" s="239" t="s">
        <v>38</v>
      </c>
      <c r="Z39" s="239"/>
      <c r="AA39" s="239"/>
      <c r="AB39" s="236">
        <f>IF($D$38="見直し前　2023年7月",fuel!V28,fuel!V24)</f>
        <v>0.91</v>
      </c>
      <c r="AC39" s="237"/>
      <c r="AD39" s="237"/>
      <c r="AE39" s="237"/>
      <c r="AF39" s="237"/>
      <c r="AG39" s="237"/>
      <c r="AH39" s="237"/>
      <c r="AI39" s="237"/>
      <c r="AJ39" s="238"/>
      <c r="AK39" s="239" t="s">
        <v>38</v>
      </c>
      <c r="AL39" s="239"/>
      <c r="AM39" s="239"/>
      <c r="AN39" s="181"/>
      <c r="AO39" s="169"/>
      <c r="AP39" s="169"/>
    </row>
    <row r="40" spans="1:42" s="200" customFormat="1" ht="18.600000000000001" customHeight="1" x14ac:dyDescent="0.4">
      <c r="A40" s="169"/>
      <c r="B40" s="169"/>
      <c r="C40" s="171"/>
      <c r="D40" s="189"/>
      <c r="E40" s="190" t="s">
        <v>39</v>
      </c>
      <c r="F40" s="191"/>
      <c r="G40" s="191"/>
      <c r="H40" s="191"/>
      <c r="I40" s="191"/>
      <c r="J40" s="191"/>
      <c r="K40" s="191"/>
      <c r="L40" s="191"/>
      <c r="M40" s="191"/>
      <c r="N40" s="191"/>
      <c r="O40" s="192"/>
      <c r="P40" s="236">
        <f>P39-P41</f>
        <v>5.13</v>
      </c>
      <c r="Q40" s="237"/>
      <c r="R40" s="237"/>
      <c r="S40" s="237"/>
      <c r="T40" s="237"/>
      <c r="U40" s="237"/>
      <c r="V40" s="237"/>
      <c r="W40" s="237"/>
      <c r="X40" s="238"/>
      <c r="Y40" s="239" t="s">
        <v>38</v>
      </c>
      <c r="Z40" s="239"/>
      <c r="AA40" s="239"/>
      <c r="AB40" s="236">
        <f>AB39-AB41</f>
        <v>7.91</v>
      </c>
      <c r="AC40" s="237"/>
      <c r="AD40" s="237"/>
      <c r="AE40" s="237"/>
      <c r="AF40" s="237"/>
      <c r="AG40" s="237"/>
      <c r="AH40" s="237"/>
      <c r="AI40" s="237"/>
      <c r="AJ40" s="238"/>
      <c r="AK40" s="239" t="s">
        <v>38</v>
      </c>
      <c r="AL40" s="239"/>
      <c r="AM40" s="239"/>
      <c r="AN40" s="181"/>
      <c r="AO40" s="169"/>
      <c r="AP40" s="169"/>
    </row>
    <row r="41" spans="1:42" s="200" customFormat="1" ht="18.600000000000001" customHeight="1" x14ac:dyDescent="0.4">
      <c r="A41" s="169"/>
      <c r="B41" s="169"/>
      <c r="C41" s="171"/>
      <c r="D41" s="180"/>
      <c r="E41" s="190" t="s">
        <v>40</v>
      </c>
      <c r="F41" s="191"/>
      <c r="G41" s="191"/>
      <c r="H41" s="191"/>
      <c r="I41" s="191"/>
      <c r="J41" s="191"/>
      <c r="K41" s="191"/>
      <c r="L41" s="191"/>
      <c r="M41" s="191"/>
      <c r="N41" s="191"/>
      <c r="O41" s="192"/>
      <c r="P41" s="236">
        <f>IF($D$38="見直し前　2023年7月",fuel!U28,fuel!U24)</f>
        <v>-7</v>
      </c>
      <c r="Q41" s="237"/>
      <c r="R41" s="237"/>
      <c r="S41" s="237"/>
      <c r="T41" s="237"/>
      <c r="U41" s="237"/>
      <c r="V41" s="237"/>
      <c r="W41" s="237"/>
      <c r="X41" s="238"/>
      <c r="Y41" s="239" t="s">
        <v>38</v>
      </c>
      <c r="Z41" s="239"/>
      <c r="AA41" s="239"/>
      <c r="AB41" s="236">
        <f>IF($D$38="見直し前　2023年7月",fuel!U28,fuel!U24)</f>
        <v>-7</v>
      </c>
      <c r="AC41" s="237"/>
      <c r="AD41" s="237"/>
      <c r="AE41" s="237"/>
      <c r="AF41" s="237"/>
      <c r="AG41" s="237"/>
      <c r="AH41" s="237"/>
      <c r="AI41" s="237"/>
      <c r="AJ41" s="238"/>
      <c r="AK41" s="239" t="s">
        <v>38</v>
      </c>
      <c r="AL41" s="239"/>
      <c r="AM41" s="239"/>
      <c r="AN41" s="181"/>
      <c r="AO41" s="169"/>
      <c r="AP41" s="169"/>
    </row>
    <row r="42" spans="1:42" s="200" customFormat="1" ht="18.600000000000001" customHeight="1" x14ac:dyDescent="0.4">
      <c r="A42" s="169"/>
      <c r="B42" s="169"/>
      <c r="C42" s="171"/>
      <c r="D42" s="239" t="s">
        <v>31</v>
      </c>
      <c r="E42" s="239"/>
      <c r="F42" s="239"/>
      <c r="G42" s="239"/>
      <c r="H42" s="239"/>
      <c r="I42" s="239"/>
      <c r="J42" s="239"/>
      <c r="K42" s="239"/>
      <c r="L42" s="239"/>
      <c r="M42" s="239"/>
      <c r="N42" s="239"/>
      <c r="O42" s="239"/>
      <c r="P42" s="236">
        <f>IF($D$38="見直し前　2023年7月",fuel!B28,fuel!B24)</f>
        <v>1.4</v>
      </c>
      <c r="Q42" s="237"/>
      <c r="R42" s="237"/>
      <c r="S42" s="237"/>
      <c r="T42" s="237"/>
      <c r="U42" s="237"/>
      <c r="V42" s="237"/>
      <c r="W42" s="237"/>
      <c r="X42" s="238"/>
      <c r="Y42" s="239" t="s">
        <v>38</v>
      </c>
      <c r="Z42" s="239"/>
      <c r="AA42" s="239"/>
      <c r="AB42" s="236">
        <f>IF($D$38="見直し前　2023年7月",fuel!B28,fuel!B24)</f>
        <v>1.4</v>
      </c>
      <c r="AC42" s="237"/>
      <c r="AD42" s="237"/>
      <c r="AE42" s="237"/>
      <c r="AF42" s="237"/>
      <c r="AG42" s="237"/>
      <c r="AH42" s="237"/>
      <c r="AI42" s="237"/>
      <c r="AJ42" s="238"/>
      <c r="AK42" s="239" t="s">
        <v>38</v>
      </c>
      <c r="AL42" s="239"/>
      <c r="AM42" s="239"/>
      <c r="AN42" s="181"/>
      <c r="AO42" s="169"/>
      <c r="AP42" s="169"/>
    </row>
    <row r="43" spans="1:42" s="200" customFormat="1" ht="18.600000000000001" customHeight="1" x14ac:dyDescent="0.4">
      <c r="A43" s="169"/>
      <c r="B43" s="169"/>
      <c r="C43" s="171"/>
      <c r="D43" s="186"/>
      <c r="E43" s="186"/>
      <c r="F43" s="186"/>
      <c r="G43" s="5"/>
      <c r="H43" s="5"/>
      <c r="I43" s="5"/>
      <c r="J43" s="5"/>
      <c r="K43" s="5"/>
      <c r="L43" s="10"/>
      <c r="M43" s="10"/>
      <c r="N43" s="10"/>
      <c r="O43" s="10"/>
      <c r="P43" s="10"/>
      <c r="Q43" s="10"/>
      <c r="R43" s="5"/>
      <c r="S43" s="5"/>
      <c r="T43" s="5"/>
      <c r="U43" s="181"/>
      <c r="V43" s="181"/>
      <c r="W43" s="181"/>
      <c r="X43" s="173"/>
      <c r="Y43" s="173"/>
      <c r="Z43" s="173"/>
      <c r="AA43" s="173"/>
      <c r="AB43" s="173"/>
      <c r="AC43" s="173"/>
      <c r="AD43" s="173"/>
      <c r="AE43" s="173"/>
      <c r="AF43" s="7"/>
      <c r="AG43" s="7"/>
      <c r="AH43" s="7"/>
      <c r="AI43" s="7"/>
      <c r="AJ43" s="7"/>
      <c r="AK43" s="7"/>
      <c r="AL43" s="173"/>
      <c r="AM43" s="173"/>
      <c r="AN43" s="181"/>
      <c r="AO43" s="169"/>
      <c r="AP43" s="169"/>
    </row>
    <row r="44" spans="1:42" s="200" customFormat="1" ht="18.600000000000001" customHeight="1" x14ac:dyDescent="0.4">
      <c r="A44" s="169"/>
      <c r="B44" s="169"/>
      <c r="C44" s="171"/>
      <c r="D44" s="224" t="str">
        <f>IF(OR(L6="従量電灯B",L6="従量電灯C",L6="低圧電力"),"見直し後　2023年6月","見直し後　2023年7月")</f>
        <v>見直し後　2023年7月</v>
      </c>
      <c r="E44" s="224"/>
      <c r="F44" s="224"/>
      <c r="G44" s="224"/>
      <c r="H44" s="224"/>
      <c r="I44" s="224"/>
      <c r="J44" s="224"/>
      <c r="K44" s="224"/>
      <c r="L44" s="224"/>
      <c r="M44" s="224"/>
      <c r="N44" s="224"/>
      <c r="O44" s="224"/>
      <c r="P44" s="240" t="s">
        <v>35</v>
      </c>
      <c r="Q44" s="241"/>
      <c r="R44" s="241"/>
      <c r="S44" s="241"/>
      <c r="T44" s="241"/>
      <c r="U44" s="241"/>
      <c r="V44" s="241"/>
      <c r="W44" s="241"/>
      <c r="X44" s="241"/>
      <c r="Y44" s="241"/>
      <c r="Z44" s="241"/>
      <c r="AA44" s="242"/>
      <c r="AB44" s="243" t="s">
        <v>36</v>
      </c>
      <c r="AC44" s="241"/>
      <c r="AD44" s="241"/>
      <c r="AE44" s="241"/>
      <c r="AF44" s="241"/>
      <c r="AG44" s="241"/>
      <c r="AH44" s="241"/>
      <c r="AI44" s="241"/>
      <c r="AJ44" s="241"/>
      <c r="AK44" s="241"/>
      <c r="AL44" s="241"/>
      <c r="AM44" s="242"/>
      <c r="AN44" s="181"/>
      <c r="AO44" s="169"/>
      <c r="AP44" s="169"/>
    </row>
    <row r="45" spans="1:42" s="200" customFormat="1" ht="18.600000000000001" customHeight="1" x14ac:dyDescent="0.4">
      <c r="A45" s="169"/>
      <c r="B45" s="169"/>
      <c r="C45" s="171"/>
      <c r="D45" s="244" t="s">
        <v>37</v>
      </c>
      <c r="E45" s="239"/>
      <c r="F45" s="239"/>
      <c r="G45" s="239"/>
      <c r="H45" s="239"/>
      <c r="I45" s="239"/>
      <c r="J45" s="239"/>
      <c r="K45" s="239"/>
      <c r="L45" s="239"/>
      <c r="M45" s="239"/>
      <c r="N45" s="239"/>
      <c r="O45" s="239"/>
      <c r="P45" s="236">
        <f>IF($D$44="見直し後　2023年7月",fuel!W28,fuel!W26)</f>
        <v>-9.9499999999999993</v>
      </c>
      <c r="Q45" s="237"/>
      <c r="R45" s="237"/>
      <c r="S45" s="237"/>
      <c r="T45" s="237"/>
      <c r="U45" s="237"/>
      <c r="V45" s="237"/>
      <c r="W45" s="237"/>
      <c r="X45" s="238"/>
      <c r="Y45" s="239" t="s">
        <v>38</v>
      </c>
      <c r="Z45" s="239"/>
      <c r="AA45" s="239"/>
      <c r="AB45" s="236">
        <f>IF($D$44="見直し後　2023年7月",fuel!V28,fuel!V26)</f>
        <v>-9.9499999999999993</v>
      </c>
      <c r="AC45" s="237"/>
      <c r="AD45" s="237"/>
      <c r="AE45" s="237"/>
      <c r="AF45" s="237"/>
      <c r="AG45" s="237"/>
      <c r="AH45" s="237"/>
      <c r="AI45" s="237"/>
      <c r="AJ45" s="238"/>
      <c r="AK45" s="239" t="s">
        <v>38</v>
      </c>
      <c r="AL45" s="239"/>
      <c r="AM45" s="239"/>
      <c r="AN45" s="181"/>
      <c r="AO45" s="169"/>
      <c r="AP45" s="169"/>
    </row>
    <row r="46" spans="1:42" s="200" customFormat="1" ht="18.600000000000001" customHeight="1" x14ac:dyDescent="0.4">
      <c r="A46" s="169"/>
      <c r="B46" s="169"/>
      <c r="C46" s="171"/>
      <c r="D46" s="189"/>
      <c r="E46" s="190" t="s">
        <v>39</v>
      </c>
      <c r="F46" s="191"/>
      <c r="G46" s="191"/>
      <c r="H46" s="191"/>
      <c r="I46" s="191"/>
      <c r="J46" s="191"/>
      <c r="K46" s="191"/>
      <c r="L46" s="191"/>
      <c r="M46" s="191"/>
      <c r="N46" s="191"/>
      <c r="O46" s="192"/>
      <c r="P46" s="236">
        <f>P45-P47</f>
        <v>-2.9499999999999993</v>
      </c>
      <c r="Q46" s="237"/>
      <c r="R46" s="237"/>
      <c r="S46" s="237"/>
      <c r="T46" s="237"/>
      <c r="U46" s="237"/>
      <c r="V46" s="237"/>
      <c r="W46" s="237"/>
      <c r="X46" s="238"/>
      <c r="Y46" s="239" t="s">
        <v>38</v>
      </c>
      <c r="Z46" s="239"/>
      <c r="AA46" s="239"/>
      <c r="AB46" s="236">
        <f>AB45-AB47</f>
        <v>-2.9499999999999993</v>
      </c>
      <c r="AC46" s="237"/>
      <c r="AD46" s="237"/>
      <c r="AE46" s="237"/>
      <c r="AF46" s="237"/>
      <c r="AG46" s="237"/>
      <c r="AH46" s="237"/>
      <c r="AI46" s="237"/>
      <c r="AJ46" s="238"/>
      <c r="AK46" s="239" t="s">
        <v>38</v>
      </c>
      <c r="AL46" s="239"/>
      <c r="AM46" s="239"/>
      <c r="AN46" s="181"/>
      <c r="AO46" s="169"/>
      <c r="AP46" s="169"/>
    </row>
    <row r="47" spans="1:42" s="200" customFormat="1" ht="18.600000000000001" customHeight="1" x14ac:dyDescent="0.4">
      <c r="A47" s="169"/>
      <c r="B47" s="169"/>
      <c r="C47" s="171"/>
      <c r="D47" s="180"/>
      <c r="E47" s="190" t="s">
        <v>40</v>
      </c>
      <c r="F47" s="191"/>
      <c r="G47" s="191"/>
      <c r="H47" s="191"/>
      <c r="I47" s="191"/>
      <c r="J47" s="191"/>
      <c r="K47" s="191"/>
      <c r="L47" s="191"/>
      <c r="M47" s="191"/>
      <c r="N47" s="191"/>
      <c r="O47" s="192"/>
      <c r="P47" s="236">
        <f>IF($D$44="見直し後　2023年7月",fuel!U28,fuel!U26)</f>
        <v>-7</v>
      </c>
      <c r="Q47" s="237"/>
      <c r="R47" s="237"/>
      <c r="S47" s="237"/>
      <c r="T47" s="237"/>
      <c r="U47" s="237"/>
      <c r="V47" s="237"/>
      <c r="W47" s="237"/>
      <c r="X47" s="238"/>
      <c r="Y47" s="239" t="s">
        <v>38</v>
      </c>
      <c r="Z47" s="239"/>
      <c r="AA47" s="239"/>
      <c r="AB47" s="236">
        <f>IF($D$44="見直し後　2023年7月",fuel!U28,fuel!U26)</f>
        <v>-7</v>
      </c>
      <c r="AC47" s="237"/>
      <c r="AD47" s="237"/>
      <c r="AE47" s="237"/>
      <c r="AF47" s="237"/>
      <c r="AG47" s="237"/>
      <c r="AH47" s="237"/>
      <c r="AI47" s="237"/>
      <c r="AJ47" s="238"/>
      <c r="AK47" s="239" t="s">
        <v>38</v>
      </c>
      <c r="AL47" s="239"/>
      <c r="AM47" s="239"/>
      <c r="AN47" s="181"/>
      <c r="AO47" s="169"/>
      <c r="AP47" s="169"/>
    </row>
    <row r="48" spans="1:42" s="200" customFormat="1" ht="18.600000000000001" customHeight="1" x14ac:dyDescent="0.4">
      <c r="A48" s="169"/>
      <c r="B48" s="169"/>
      <c r="C48" s="171"/>
      <c r="D48" s="239" t="s">
        <v>31</v>
      </c>
      <c r="E48" s="239"/>
      <c r="F48" s="239"/>
      <c r="G48" s="239"/>
      <c r="H48" s="239"/>
      <c r="I48" s="239"/>
      <c r="J48" s="239"/>
      <c r="K48" s="239"/>
      <c r="L48" s="239"/>
      <c r="M48" s="239"/>
      <c r="N48" s="239"/>
      <c r="O48" s="239"/>
      <c r="P48" s="236">
        <f>IF($D$44="見直し後　2023年7月",fuel!B28,fuel!B26)</f>
        <v>1.4</v>
      </c>
      <c r="Q48" s="237"/>
      <c r="R48" s="237"/>
      <c r="S48" s="237"/>
      <c r="T48" s="237"/>
      <c r="U48" s="237"/>
      <c r="V48" s="237"/>
      <c r="W48" s="237"/>
      <c r="X48" s="238"/>
      <c r="Y48" s="239" t="s">
        <v>38</v>
      </c>
      <c r="Z48" s="239"/>
      <c r="AA48" s="239"/>
      <c r="AB48" s="236">
        <f>IF($D$44="見直し後　2023年7月",fuel!B28,fuel!B26)</f>
        <v>1.4</v>
      </c>
      <c r="AC48" s="237"/>
      <c r="AD48" s="237"/>
      <c r="AE48" s="237"/>
      <c r="AF48" s="237"/>
      <c r="AG48" s="237"/>
      <c r="AH48" s="237"/>
      <c r="AI48" s="237"/>
      <c r="AJ48" s="238"/>
      <c r="AK48" s="239" t="s">
        <v>38</v>
      </c>
      <c r="AL48" s="239"/>
      <c r="AM48" s="239"/>
      <c r="AN48" s="181"/>
      <c r="AO48" s="169"/>
      <c r="AP48" s="169"/>
    </row>
    <row r="49" spans="1:42" s="200" customFormat="1" ht="18.600000000000001" customHeight="1" x14ac:dyDescent="0.4">
      <c r="A49" s="169"/>
      <c r="B49" s="169"/>
      <c r="C49" s="171"/>
      <c r="D49" s="186" t="s">
        <v>374</v>
      </c>
      <c r="E49" s="186"/>
      <c r="F49" s="186"/>
      <c r="G49" s="5"/>
      <c r="H49" s="5"/>
      <c r="I49" s="5"/>
      <c r="J49" s="5"/>
      <c r="K49" s="5"/>
      <c r="L49" s="10"/>
      <c r="M49" s="10"/>
      <c r="N49" s="10"/>
      <c r="O49" s="10"/>
      <c r="P49" s="10"/>
      <c r="Q49" s="10"/>
      <c r="R49" s="5"/>
      <c r="S49" s="5"/>
      <c r="T49" s="5"/>
      <c r="U49" s="181"/>
      <c r="V49" s="181"/>
      <c r="W49" s="181"/>
      <c r="X49" s="173"/>
      <c r="Y49" s="173"/>
      <c r="Z49" s="173"/>
      <c r="AA49" s="173"/>
      <c r="AB49" s="173"/>
      <c r="AC49" s="173"/>
      <c r="AD49" s="173"/>
      <c r="AE49" s="173"/>
      <c r="AF49" s="7"/>
      <c r="AG49" s="7"/>
      <c r="AH49" s="7"/>
      <c r="AI49" s="7"/>
      <c r="AJ49" s="7"/>
      <c r="AK49" s="7"/>
      <c r="AL49" s="173"/>
      <c r="AM49" s="173"/>
      <c r="AN49" s="181"/>
      <c r="AO49" s="169"/>
      <c r="AP49" s="169"/>
    </row>
    <row r="50" spans="1:42" s="200" customFormat="1" ht="18.600000000000001" customHeight="1" x14ac:dyDescent="0.4">
      <c r="A50" s="169"/>
      <c r="B50" s="169"/>
      <c r="C50" s="171"/>
      <c r="D50" s="186" t="s">
        <v>41</v>
      </c>
      <c r="E50" s="186"/>
      <c r="F50" s="186"/>
      <c r="G50" s="5"/>
      <c r="H50" s="5"/>
      <c r="I50" s="5"/>
      <c r="J50" s="5"/>
      <c r="K50" s="5"/>
      <c r="L50" s="5"/>
      <c r="M50" s="5"/>
      <c r="N50" s="5"/>
      <c r="O50" s="5"/>
      <c r="P50" s="5"/>
      <c r="Q50" s="5"/>
      <c r="R50" s="5"/>
      <c r="S50" s="5"/>
      <c r="T50" s="169"/>
      <c r="U50" s="169"/>
      <c r="V50" s="169"/>
      <c r="W50" s="181"/>
      <c r="X50" s="173"/>
      <c r="Y50" s="173"/>
      <c r="Z50" s="173"/>
      <c r="AA50" s="173"/>
      <c r="AB50" s="173"/>
      <c r="AC50" s="173"/>
      <c r="AD50" s="173"/>
      <c r="AE50" s="173"/>
      <c r="AF50" s="7"/>
      <c r="AG50" s="7"/>
      <c r="AH50" s="7"/>
      <c r="AI50" s="7"/>
      <c r="AJ50" s="7"/>
      <c r="AK50" s="7"/>
      <c r="AL50" s="173"/>
      <c r="AM50" s="173"/>
      <c r="AN50" s="181"/>
      <c r="AO50" s="169"/>
      <c r="AP50" s="169"/>
    </row>
    <row r="51" spans="1:42" s="200" customFormat="1" ht="34.5" customHeight="1" x14ac:dyDescent="0.4">
      <c r="A51" s="169"/>
      <c r="B51" s="169"/>
      <c r="C51" s="171"/>
      <c r="D51" s="5"/>
      <c r="E51" s="5"/>
      <c r="F51" s="5"/>
      <c r="G51" s="5"/>
      <c r="H51" s="5"/>
      <c r="I51" s="5"/>
      <c r="J51" s="5"/>
      <c r="K51" s="5"/>
      <c r="L51" s="10"/>
      <c r="M51" s="10"/>
      <c r="N51" s="10"/>
      <c r="O51" s="10"/>
      <c r="P51" s="10"/>
      <c r="Q51" s="10"/>
      <c r="R51" s="5"/>
      <c r="S51" s="5"/>
      <c r="T51" s="5"/>
      <c r="U51" s="181"/>
      <c r="V51" s="181"/>
      <c r="W51" s="181"/>
      <c r="X51" s="173"/>
      <c r="Y51" s="173"/>
      <c r="Z51" s="173"/>
      <c r="AA51" s="173"/>
      <c r="AB51" s="173"/>
      <c r="AC51" s="173"/>
      <c r="AD51" s="173"/>
      <c r="AE51" s="173"/>
      <c r="AF51" s="7"/>
      <c r="AG51" s="7"/>
      <c r="AH51" s="7"/>
      <c r="AI51" s="7"/>
      <c r="AJ51" s="7"/>
      <c r="AK51" s="7"/>
      <c r="AL51" s="173"/>
      <c r="AM51" s="173"/>
      <c r="AN51" s="181"/>
      <c r="AO51" s="169"/>
      <c r="AP51" s="169"/>
    </row>
    <row r="52" spans="1:42" s="200" customFormat="1" ht="25.5" x14ac:dyDescent="0.4">
      <c r="A52" s="170"/>
      <c r="B52" s="170"/>
      <c r="C52" s="193" t="s">
        <v>42</v>
      </c>
      <c r="D52" s="173"/>
      <c r="E52" s="173"/>
      <c r="F52" s="173"/>
      <c r="G52" s="173"/>
      <c r="H52" s="173"/>
      <c r="I52" s="173"/>
      <c r="J52" s="173"/>
      <c r="K52" s="173"/>
      <c r="L52" s="194"/>
      <c r="M52" s="194"/>
      <c r="N52" s="194"/>
      <c r="O52" s="194"/>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row>
    <row r="53" spans="1:42" s="200" customFormat="1" x14ac:dyDescent="0.4">
      <c r="A53" s="170"/>
      <c r="B53" s="170"/>
      <c r="C53" s="169"/>
      <c r="D53" s="173" t="s">
        <v>43</v>
      </c>
      <c r="E53" s="173" t="s">
        <v>369</v>
      </c>
      <c r="F53" s="173"/>
      <c r="G53" s="173"/>
      <c r="H53" s="173"/>
      <c r="I53" s="173"/>
      <c r="J53" s="173"/>
      <c r="K53" s="173"/>
      <c r="L53" s="173"/>
      <c r="M53" s="173"/>
      <c r="N53" s="173"/>
      <c r="O53" s="173"/>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row>
    <row r="54" spans="1:42" s="200" customFormat="1" x14ac:dyDescent="0.4">
      <c r="A54" s="170"/>
      <c r="B54" s="170"/>
      <c r="C54" s="169"/>
      <c r="D54" s="173"/>
      <c r="E54" s="173" t="s">
        <v>44</v>
      </c>
      <c r="F54" s="169"/>
      <c r="G54" s="169"/>
      <c r="H54" s="169"/>
      <c r="I54" s="169"/>
      <c r="J54" s="169"/>
      <c r="K54" s="169"/>
      <c r="L54" s="169"/>
      <c r="M54" s="169"/>
      <c r="N54" s="169"/>
      <c r="O54" s="169"/>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row>
    <row r="55" spans="1:42" s="200" customFormat="1" x14ac:dyDescent="0.4">
      <c r="A55" s="170"/>
      <c r="B55" s="170"/>
      <c r="C55" s="169"/>
      <c r="D55" s="173" t="s">
        <v>43</v>
      </c>
      <c r="E55" s="173" t="s">
        <v>45</v>
      </c>
      <c r="F55" s="169"/>
      <c r="G55" s="169"/>
      <c r="H55" s="169"/>
      <c r="I55" s="169"/>
      <c r="J55" s="169"/>
      <c r="K55" s="169"/>
      <c r="L55" s="169"/>
      <c r="M55" s="169"/>
      <c r="N55" s="169"/>
      <c r="O55" s="169"/>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row>
  </sheetData>
  <mergeCells count="92">
    <mergeCell ref="D6:K6"/>
    <mergeCell ref="L6:T6"/>
    <mergeCell ref="D7:K7"/>
    <mergeCell ref="L7:Q7"/>
    <mergeCell ref="R7:T7"/>
    <mergeCell ref="D9:K9"/>
    <mergeCell ref="L9:Q9"/>
    <mergeCell ref="R9:T9"/>
    <mergeCell ref="D8:K8"/>
    <mergeCell ref="L8:Q8"/>
    <mergeCell ref="R8:T8"/>
    <mergeCell ref="D12:O12"/>
    <mergeCell ref="P12:AA12"/>
    <mergeCell ref="AB12:AM12"/>
    <mergeCell ref="D13:O13"/>
    <mergeCell ref="P13:X13"/>
    <mergeCell ref="Y13:AA13"/>
    <mergeCell ref="AB13:AJ13"/>
    <mergeCell ref="AK13:AM13"/>
    <mergeCell ref="E15:O15"/>
    <mergeCell ref="P15:X15"/>
    <mergeCell ref="Y15:AA15"/>
    <mergeCell ref="AB15:AJ15"/>
    <mergeCell ref="AK15:AM15"/>
    <mergeCell ref="D14:O14"/>
    <mergeCell ref="P14:X14"/>
    <mergeCell ref="Y14:AA14"/>
    <mergeCell ref="AB14:AJ14"/>
    <mergeCell ref="AK14:AM14"/>
    <mergeCell ref="D33:U33"/>
    <mergeCell ref="V33:AJ33"/>
    <mergeCell ref="AK33:AM33"/>
    <mergeCell ref="P16:X16"/>
    <mergeCell ref="Y16:AA16"/>
    <mergeCell ref="AB16:AJ16"/>
    <mergeCell ref="AK16:AM16"/>
    <mergeCell ref="D17:O17"/>
    <mergeCell ref="P17:X17"/>
    <mergeCell ref="Y17:AA17"/>
    <mergeCell ref="AB17:AJ17"/>
    <mergeCell ref="AK17:AM17"/>
    <mergeCell ref="E16:O16"/>
    <mergeCell ref="D18:O18"/>
    <mergeCell ref="P18:X18"/>
    <mergeCell ref="Y18:AA18"/>
    <mergeCell ref="AB18:AJ18"/>
    <mergeCell ref="AK18:AM18"/>
    <mergeCell ref="P40:X40"/>
    <mergeCell ref="Y40:AA40"/>
    <mergeCell ref="AB40:AJ40"/>
    <mergeCell ref="AK40:AM40"/>
    <mergeCell ref="D34:U34"/>
    <mergeCell ref="V34:AJ34"/>
    <mergeCell ref="AK34:AM34"/>
    <mergeCell ref="D38:O38"/>
    <mergeCell ref="P38:AA38"/>
    <mergeCell ref="AB38:AM38"/>
    <mergeCell ref="D39:O39"/>
    <mergeCell ref="P39:X39"/>
    <mergeCell ref="Y39:AA39"/>
    <mergeCell ref="AB39:AJ39"/>
    <mergeCell ref="AK39:AM39"/>
    <mergeCell ref="P41:X41"/>
    <mergeCell ref="Y41:AA41"/>
    <mergeCell ref="AB41:AJ41"/>
    <mergeCell ref="AK41:AM41"/>
    <mergeCell ref="D42:O42"/>
    <mergeCell ref="P42:X42"/>
    <mergeCell ref="Y42:AA42"/>
    <mergeCell ref="AB42:AJ42"/>
    <mergeCell ref="AK42:AM42"/>
    <mergeCell ref="D44:O44"/>
    <mergeCell ref="P44:AA44"/>
    <mergeCell ref="AB44:AM44"/>
    <mergeCell ref="D45:O45"/>
    <mergeCell ref="P45:X45"/>
    <mergeCell ref="Y45:AA45"/>
    <mergeCell ref="AB45:AJ45"/>
    <mergeCell ref="AK45:AM45"/>
    <mergeCell ref="D48:O48"/>
    <mergeCell ref="P48:X48"/>
    <mergeCell ref="Y48:AA48"/>
    <mergeCell ref="AB48:AJ48"/>
    <mergeCell ref="AK48:AM48"/>
    <mergeCell ref="P46:X46"/>
    <mergeCell ref="Y46:AA46"/>
    <mergeCell ref="AB46:AJ46"/>
    <mergeCell ref="AK46:AM46"/>
    <mergeCell ref="P47:X47"/>
    <mergeCell ref="Y47:AA47"/>
    <mergeCell ref="AB47:AJ47"/>
    <mergeCell ref="AK47:AM47"/>
  </mergeCells>
  <phoneticPr fontId="4"/>
  <conditionalFormatting sqref="L9:Q9">
    <cfRule type="cellIs" dxfId="0" priority="1" operator="equal">
      <formula>""</formula>
    </cfRule>
  </conditionalFormatting>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4F37-9826-4DCD-B02E-8FF23F787902}">
  <sheetPr>
    <tabColor theme="0" tint="-0.34998626667073579"/>
  </sheetPr>
  <dimension ref="A1"/>
  <sheetViews>
    <sheetView topLeftCell="A4" workbookViewId="0">
      <selection activeCell="L3" sqref="L2:W23"/>
    </sheetView>
  </sheetViews>
  <sheetFormatPr defaultRowHeight="18.75" x14ac:dyDescent="0.4"/>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39D1-B39B-4778-AC8E-36B3B209B91D}">
  <dimension ref="A1:J51"/>
  <sheetViews>
    <sheetView topLeftCell="A8" zoomScale="85" zoomScaleNormal="85" workbookViewId="0">
      <selection activeCell="D44" sqref="D44:O44"/>
    </sheetView>
  </sheetViews>
  <sheetFormatPr defaultRowHeight="18.75" x14ac:dyDescent="0.4"/>
  <cols>
    <col min="1" max="1" width="10.25" bestFit="1" customWidth="1"/>
    <col min="2" max="2" width="12.375" bestFit="1" customWidth="1"/>
    <col min="3" max="4" width="11" bestFit="1" customWidth="1"/>
    <col min="6" max="6" width="13" bestFit="1" customWidth="1"/>
    <col min="8" max="8" width="12.375" customWidth="1"/>
  </cols>
  <sheetData>
    <row r="1" spans="1:10" x14ac:dyDescent="0.4">
      <c r="A1" t="s">
        <v>46</v>
      </c>
      <c r="B1" t="s">
        <v>47</v>
      </c>
      <c r="C1" t="s">
        <v>48</v>
      </c>
      <c r="D1" t="s">
        <v>49</v>
      </c>
      <c r="E1" t="s">
        <v>12</v>
      </c>
      <c r="F1" t="s">
        <v>16</v>
      </c>
      <c r="G1" t="s">
        <v>19</v>
      </c>
      <c r="I1" t="s">
        <v>50</v>
      </c>
    </row>
    <row r="2" spans="1:10" x14ac:dyDescent="0.4">
      <c r="A2" t="s">
        <v>51</v>
      </c>
      <c r="B2">
        <v>1</v>
      </c>
      <c r="C2">
        <v>10</v>
      </c>
      <c r="D2">
        <v>1</v>
      </c>
      <c r="E2">
        <v>1</v>
      </c>
      <c r="F2">
        <v>1</v>
      </c>
      <c r="G2">
        <v>0.5</v>
      </c>
      <c r="J2" t="s">
        <v>52</v>
      </c>
    </row>
    <row r="3" spans="1:10" x14ac:dyDescent="0.4">
      <c r="A3" t="s">
        <v>53</v>
      </c>
      <c r="B3">
        <v>2</v>
      </c>
      <c r="C3">
        <v>15</v>
      </c>
      <c r="D3">
        <v>2</v>
      </c>
      <c r="E3">
        <v>2</v>
      </c>
      <c r="F3">
        <v>2</v>
      </c>
      <c r="G3">
        <v>1</v>
      </c>
      <c r="J3" t="s">
        <v>54</v>
      </c>
    </row>
    <row r="4" spans="1:10" x14ac:dyDescent="0.4">
      <c r="A4" t="s">
        <v>12</v>
      </c>
      <c r="B4">
        <v>3</v>
      </c>
      <c r="C4">
        <v>20</v>
      </c>
      <c r="D4">
        <v>3</v>
      </c>
      <c r="E4">
        <v>3</v>
      </c>
      <c r="F4">
        <v>3</v>
      </c>
      <c r="G4">
        <v>2</v>
      </c>
      <c r="J4" t="s">
        <v>55</v>
      </c>
    </row>
    <row r="5" spans="1:10" x14ac:dyDescent="0.4">
      <c r="A5" t="s">
        <v>16</v>
      </c>
      <c r="B5">
        <v>4</v>
      </c>
      <c r="C5">
        <v>30</v>
      </c>
      <c r="D5">
        <v>4</v>
      </c>
      <c r="E5">
        <v>4</v>
      </c>
      <c r="F5">
        <v>4</v>
      </c>
      <c r="G5">
        <v>3</v>
      </c>
    </row>
    <row r="6" spans="1:10" x14ac:dyDescent="0.4">
      <c r="A6" t="s">
        <v>19</v>
      </c>
      <c r="B6">
        <v>5</v>
      </c>
      <c r="C6">
        <v>40</v>
      </c>
      <c r="D6">
        <v>5</v>
      </c>
      <c r="E6">
        <v>5</v>
      </c>
      <c r="F6">
        <v>5</v>
      </c>
      <c r="G6">
        <v>4</v>
      </c>
    </row>
    <row r="7" spans="1:10" x14ac:dyDescent="0.4">
      <c r="B7">
        <v>6</v>
      </c>
      <c r="C7">
        <v>50</v>
      </c>
      <c r="D7">
        <v>6</v>
      </c>
      <c r="E7">
        <v>6</v>
      </c>
      <c r="F7">
        <v>6</v>
      </c>
      <c r="G7">
        <v>5</v>
      </c>
    </row>
    <row r="8" spans="1:10" x14ac:dyDescent="0.4">
      <c r="B8">
        <v>7</v>
      </c>
      <c r="C8">
        <v>60</v>
      </c>
      <c r="D8">
        <v>7</v>
      </c>
      <c r="E8">
        <v>7</v>
      </c>
      <c r="F8">
        <v>7</v>
      </c>
      <c r="G8">
        <v>6</v>
      </c>
    </row>
    <row r="9" spans="1:10" x14ac:dyDescent="0.4">
      <c r="B9">
        <v>8</v>
      </c>
      <c r="D9">
        <v>8</v>
      </c>
      <c r="E9">
        <v>8</v>
      </c>
      <c r="F9">
        <v>8</v>
      </c>
      <c r="G9">
        <v>7</v>
      </c>
    </row>
    <row r="10" spans="1:10" x14ac:dyDescent="0.4">
      <c r="B10">
        <v>9</v>
      </c>
      <c r="D10">
        <v>9</v>
      </c>
      <c r="E10">
        <v>9</v>
      </c>
      <c r="F10">
        <v>9</v>
      </c>
      <c r="G10">
        <v>8</v>
      </c>
    </row>
    <row r="11" spans="1:10" x14ac:dyDescent="0.4">
      <c r="B11">
        <v>10</v>
      </c>
      <c r="D11">
        <v>10</v>
      </c>
      <c r="E11">
        <v>10</v>
      </c>
      <c r="F11">
        <v>10</v>
      </c>
      <c r="G11">
        <v>9</v>
      </c>
    </row>
    <row r="12" spans="1:10" x14ac:dyDescent="0.4">
      <c r="B12">
        <v>11</v>
      </c>
      <c r="D12">
        <v>11</v>
      </c>
      <c r="E12">
        <v>11</v>
      </c>
      <c r="F12">
        <v>11</v>
      </c>
      <c r="G12">
        <v>10</v>
      </c>
    </row>
    <row r="13" spans="1:10" x14ac:dyDescent="0.4">
      <c r="B13">
        <v>12</v>
      </c>
      <c r="D13">
        <v>12</v>
      </c>
      <c r="E13">
        <v>12</v>
      </c>
      <c r="F13">
        <v>12</v>
      </c>
      <c r="G13">
        <v>11</v>
      </c>
    </row>
    <row r="14" spans="1:10" x14ac:dyDescent="0.4">
      <c r="B14">
        <v>13</v>
      </c>
      <c r="D14">
        <v>13</v>
      </c>
      <c r="E14">
        <v>13</v>
      </c>
      <c r="F14">
        <v>13</v>
      </c>
      <c r="G14">
        <v>12</v>
      </c>
    </row>
    <row r="15" spans="1:10" x14ac:dyDescent="0.4">
      <c r="B15">
        <v>14</v>
      </c>
      <c r="D15">
        <v>14</v>
      </c>
      <c r="E15">
        <v>14</v>
      </c>
      <c r="F15">
        <v>14</v>
      </c>
      <c r="G15">
        <v>13</v>
      </c>
    </row>
    <row r="16" spans="1:10" x14ac:dyDescent="0.4">
      <c r="B16">
        <v>15</v>
      </c>
      <c r="D16">
        <v>15</v>
      </c>
      <c r="E16">
        <v>15</v>
      </c>
      <c r="F16">
        <v>15</v>
      </c>
      <c r="G16">
        <v>14</v>
      </c>
    </row>
    <row r="17" spans="2:7" x14ac:dyDescent="0.4">
      <c r="B17">
        <v>16</v>
      </c>
      <c r="D17">
        <v>16</v>
      </c>
      <c r="E17">
        <v>16</v>
      </c>
      <c r="F17">
        <v>16</v>
      </c>
      <c r="G17">
        <v>15</v>
      </c>
    </row>
    <row r="18" spans="2:7" x14ac:dyDescent="0.4">
      <c r="B18">
        <v>17</v>
      </c>
      <c r="D18">
        <v>17</v>
      </c>
      <c r="E18">
        <v>17</v>
      </c>
      <c r="F18">
        <v>17</v>
      </c>
      <c r="G18">
        <v>16</v>
      </c>
    </row>
    <row r="19" spans="2:7" x14ac:dyDescent="0.4">
      <c r="B19">
        <v>18</v>
      </c>
      <c r="D19">
        <v>18</v>
      </c>
      <c r="E19">
        <v>18</v>
      </c>
      <c r="F19">
        <v>18</v>
      </c>
      <c r="G19">
        <v>17</v>
      </c>
    </row>
    <row r="20" spans="2:7" x14ac:dyDescent="0.4">
      <c r="B20">
        <v>19</v>
      </c>
      <c r="D20">
        <v>19</v>
      </c>
      <c r="E20">
        <v>19</v>
      </c>
      <c r="F20">
        <v>19</v>
      </c>
      <c r="G20">
        <v>18</v>
      </c>
    </row>
    <row r="21" spans="2:7" x14ac:dyDescent="0.4">
      <c r="B21">
        <v>20</v>
      </c>
      <c r="D21">
        <v>20</v>
      </c>
      <c r="E21">
        <v>20</v>
      </c>
      <c r="F21">
        <v>20</v>
      </c>
      <c r="G21">
        <v>19</v>
      </c>
    </row>
    <row r="22" spans="2:7" x14ac:dyDescent="0.4">
      <c r="B22">
        <v>21</v>
      </c>
      <c r="D22">
        <v>21</v>
      </c>
      <c r="E22">
        <v>21</v>
      </c>
      <c r="F22">
        <v>21</v>
      </c>
      <c r="G22">
        <v>20</v>
      </c>
    </row>
    <row r="23" spans="2:7" x14ac:dyDescent="0.4">
      <c r="B23">
        <v>22</v>
      </c>
      <c r="D23">
        <v>22</v>
      </c>
      <c r="E23">
        <v>22</v>
      </c>
      <c r="F23">
        <v>22</v>
      </c>
      <c r="G23">
        <v>21</v>
      </c>
    </row>
    <row r="24" spans="2:7" x14ac:dyDescent="0.4">
      <c r="B24">
        <v>23</v>
      </c>
      <c r="D24">
        <v>23</v>
      </c>
      <c r="E24">
        <v>23</v>
      </c>
      <c r="F24">
        <v>23</v>
      </c>
      <c r="G24">
        <v>22</v>
      </c>
    </row>
    <row r="25" spans="2:7" x14ac:dyDescent="0.4">
      <c r="B25">
        <v>24</v>
      </c>
      <c r="D25">
        <v>24</v>
      </c>
      <c r="E25">
        <v>24</v>
      </c>
      <c r="F25">
        <v>24</v>
      </c>
      <c r="G25">
        <v>23</v>
      </c>
    </row>
    <row r="26" spans="2:7" x14ac:dyDescent="0.4">
      <c r="B26">
        <v>25</v>
      </c>
      <c r="D26">
        <v>25</v>
      </c>
      <c r="E26">
        <v>25</v>
      </c>
      <c r="F26">
        <v>25</v>
      </c>
      <c r="G26">
        <v>24</v>
      </c>
    </row>
    <row r="27" spans="2:7" x14ac:dyDescent="0.4">
      <c r="B27">
        <v>26</v>
      </c>
      <c r="D27">
        <v>26</v>
      </c>
      <c r="E27">
        <v>26</v>
      </c>
      <c r="F27">
        <v>26</v>
      </c>
      <c r="G27">
        <v>25</v>
      </c>
    </row>
    <row r="28" spans="2:7" x14ac:dyDescent="0.4">
      <c r="B28">
        <v>27</v>
      </c>
      <c r="D28">
        <v>27</v>
      </c>
      <c r="E28">
        <v>27</v>
      </c>
      <c r="F28">
        <v>27</v>
      </c>
      <c r="G28">
        <v>26</v>
      </c>
    </row>
    <row r="29" spans="2:7" x14ac:dyDescent="0.4">
      <c r="B29">
        <v>28</v>
      </c>
      <c r="D29">
        <v>28</v>
      </c>
      <c r="E29">
        <v>28</v>
      </c>
      <c r="F29">
        <v>28</v>
      </c>
      <c r="G29">
        <v>27</v>
      </c>
    </row>
    <row r="30" spans="2:7" x14ac:dyDescent="0.4">
      <c r="B30">
        <v>29</v>
      </c>
      <c r="D30">
        <v>29</v>
      </c>
      <c r="E30">
        <v>29</v>
      </c>
      <c r="F30">
        <v>29</v>
      </c>
      <c r="G30">
        <v>28</v>
      </c>
    </row>
    <row r="31" spans="2:7" x14ac:dyDescent="0.4">
      <c r="B31">
        <v>30</v>
      </c>
      <c r="D31">
        <v>30</v>
      </c>
      <c r="E31">
        <v>30</v>
      </c>
      <c r="F31">
        <v>30</v>
      </c>
      <c r="G31">
        <v>29</v>
      </c>
    </row>
    <row r="32" spans="2:7" x14ac:dyDescent="0.4">
      <c r="B32">
        <v>31</v>
      </c>
      <c r="D32">
        <v>31</v>
      </c>
      <c r="E32">
        <v>31</v>
      </c>
      <c r="F32">
        <v>31</v>
      </c>
      <c r="G32">
        <v>30</v>
      </c>
    </row>
    <row r="33" spans="2:7" x14ac:dyDescent="0.4">
      <c r="B33">
        <v>32</v>
      </c>
      <c r="D33">
        <v>32</v>
      </c>
      <c r="E33">
        <v>32</v>
      </c>
      <c r="F33">
        <v>32</v>
      </c>
      <c r="G33">
        <v>31</v>
      </c>
    </row>
    <row r="34" spans="2:7" x14ac:dyDescent="0.4">
      <c r="B34">
        <v>33</v>
      </c>
      <c r="D34">
        <v>33</v>
      </c>
      <c r="E34">
        <v>33</v>
      </c>
      <c r="F34">
        <v>33</v>
      </c>
      <c r="G34">
        <v>32</v>
      </c>
    </row>
    <row r="35" spans="2:7" x14ac:dyDescent="0.4">
      <c r="B35">
        <v>34</v>
      </c>
      <c r="D35">
        <v>34</v>
      </c>
      <c r="E35">
        <v>34</v>
      </c>
      <c r="F35">
        <v>34</v>
      </c>
      <c r="G35">
        <v>33</v>
      </c>
    </row>
    <row r="36" spans="2:7" x14ac:dyDescent="0.4">
      <c r="B36">
        <v>35</v>
      </c>
      <c r="D36">
        <v>35</v>
      </c>
      <c r="E36">
        <v>35</v>
      </c>
      <c r="F36">
        <v>35</v>
      </c>
      <c r="G36">
        <v>34</v>
      </c>
    </row>
    <row r="37" spans="2:7" x14ac:dyDescent="0.4">
      <c r="B37">
        <v>36</v>
      </c>
      <c r="D37">
        <v>36</v>
      </c>
      <c r="E37">
        <v>36</v>
      </c>
      <c r="F37">
        <v>36</v>
      </c>
      <c r="G37">
        <v>35</v>
      </c>
    </row>
    <row r="38" spans="2:7" x14ac:dyDescent="0.4">
      <c r="B38">
        <v>37</v>
      </c>
      <c r="D38">
        <v>37</v>
      </c>
      <c r="E38">
        <v>37</v>
      </c>
      <c r="F38">
        <v>37</v>
      </c>
      <c r="G38">
        <v>36</v>
      </c>
    </row>
    <row r="39" spans="2:7" x14ac:dyDescent="0.4">
      <c r="B39">
        <v>38</v>
      </c>
      <c r="D39">
        <v>38</v>
      </c>
      <c r="E39">
        <v>38</v>
      </c>
      <c r="F39">
        <v>38</v>
      </c>
      <c r="G39">
        <v>37</v>
      </c>
    </row>
    <row r="40" spans="2:7" x14ac:dyDescent="0.4">
      <c r="B40">
        <v>39</v>
      </c>
      <c r="D40">
        <v>39</v>
      </c>
      <c r="E40">
        <v>39</v>
      </c>
      <c r="F40">
        <v>39</v>
      </c>
      <c r="G40">
        <v>38</v>
      </c>
    </row>
    <row r="41" spans="2:7" x14ac:dyDescent="0.4">
      <c r="B41">
        <v>40</v>
      </c>
      <c r="D41">
        <v>40</v>
      </c>
      <c r="E41">
        <v>40</v>
      </c>
      <c r="F41">
        <v>40</v>
      </c>
      <c r="G41">
        <v>39</v>
      </c>
    </row>
    <row r="42" spans="2:7" x14ac:dyDescent="0.4">
      <c r="B42">
        <v>41</v>
      </c>
      <c r="D42">
        <v>41</v>
      </c>
      <c r="E42">
        <v>41</v>
      </c>
      <c r="F42">
        <v>41</v>
      </c>
      <c r="G42">
        <v>40</v>
      </c>
    </row>
    <row r="43" spans="2:7" x14ac:dyDescent="0.4">
      <c r="B43">
        <v>42</v>
      </c>
      <c r="D43">
        <v>42</v>
      </c>
      <c r="E43">
        <v>42</v>
      </c>
      <c r="F43">
        <v>42</v>
      </c>
      <c r="G43">
        <v>41</v>
      </c>
    </row>
    <row r="44" spans="2:7" x14ac:dyDescent="0.4">
      <c r="B44">
        <v>43</v>
      </c>
      <c r="D44">
        <v>43</v>
      </c>
      <c r="E44">
        <v>43</v>
      </c>
      <c r="F44">
        <v>43</v>
      </c>
      <c r="G44">
        <v>42</v>
      </c>
    </row>
    <row r="45" spans="2:7" x14ac:dyDescent="0.4">
      <c r="B45">
        <v>44</v>
      </c>
      <c r="D45">
        <v>44</v>
      </c>
      <c r="E45">
        <v>44</v>
      </c>
      <c r="F45">
        <v>44</v>
      </c>
      <c r="G45">
        <v>43</v>
      </c>
    </row>
    <row r="46" spans="2:7" x14ac:dyDescent="0.4">
      <c r="B46">
        <v>45</v>
      </c>
      <c r="D46">
        <v>45</v>
      </c>
      <c r="E46">
        <v>45</v>
      </c>
      <c r="F46">
        <v>45</v>
      </c>
      <c r="G46">
        <v>44</v>
      </c>
    </row>
    <row r="47" spans="2:7" x14ac:dyDescent="0.4">
      <c r="B47">
        <v>46</v>
      </c>
      <c r="D47">
        <v>46</v>
      </c>
      <c r="E47">
        <v>46</v>
      </c>
      <c r="F47">
        <v>46</v>
      </c>
      <c r="G47">
        <v>45</v>
      </c>
    </row>
    <row r="48" spans="2:7" x14ac:dyDescent="0.4">
      <c r="B48">
        <v>47</v>
      </c>
      <c r="D48">
        <v>47</v>
      </c>
      <c r="E48">
        <v>47</v>
      </c>
      <c r="F48">
        <v>47</v>
      </c>
      <c r="G48">
        <v>46</v>
      </c>
    </row>
    <row r="49" spans="2:7" x14ac:dyDescent="0.4">
      <c r="B49">
        <v>48</v>
      </c>
      <c r="D49">
        <v>48</v>
      </c>
      <c r="E49">
        <v>48</v>
      </c>
      <c r="F49">
        <v>48</v>
      </c>
      <c r="G49">
        <v>47</v>
      </c>
    </row>
    <row r="50" spans="2:7" x14ac:dyDescent="0.4">
      <c r="B50">
        <v>49</v>
      </c>
      <c r="D50">
        <v>49</v>
      </c>
      <c r="E50">
        <v>49</v>
      </c>
      <c r="F50">
        <v>49</v>
      </c>
      <c r="G50">
        <v>48</v>
      </c>
    </row>
    <row r="51" spans="2:7" x14ac:dyDescent="0.4">
      <c r="G51">
        <v>49</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F906-9390-4A76-AACA-C2928068F3EC}">
  <sheetPr>
    <tabColor theme="7" tint="0.79998168889431442"/>
  </sheetPr>
  <dimension ref="B1:AF15"/>
  <sheetViews>
    <sheetView workbookViewId="0">
      <pane xSplit="2" ySplit="2" topLeftCell="C3" activePane="bottomRight" state="frozen"/>
      <selection activeCell="D44" sqref="D44:O44"/>
      <selection pane="topRight" activeCell="D44" sqref="D44:O44"/>
      <selection pane="bottomLeft" activeCell="D44" sqref="D44:O44"/>
      <selection pane="bottomRight" activeCell="D44" sqref="D44:O44"/>
    </sheetView>
  </sheetViews>
  <sheetFormatPr defaultRowHeight="18.75" x14ac:dyDescent="0.4"/>
  <cols>
    <col min="1" max="1" width="2.25" customWidth="1"/>
    <col min="2" max="2" width="5.5" bestFit="1" customWidth="1"/>
    <col min="3" max="3" width="16.5" customWidth="1"/>
    <col min="4" max="6" width="10.875" customWidth="1"/>
    <col min="7" max="7" width="15.375" bestFit="1" customWidth="1"/>
    <col min="8" max="8" width="3.25" bestFit="1" customWidth="1"/>
    <col min="9" max="9" width="11.125" customWidth="1"/>
    <col min="10" max="10" width="3.25" bestFit="1" customWidth="1"/>
    <col min="11" max="11" width="4.5" customWidth="1"/>
    <col min="12" max="12" width="3.25" customWidth="1"/>
    <col min="13" max="13" width="7.375" customWidth="1"/>
    <col min="14" max="14" width="2.75" bestFit="1" customWidth="1"/>
    <col min="15" max="15" width="7" bestFit="1" customWidth="1"/>
    <col min="16" max="16" width="2.75" customWidth="1"/>
    <col min="17" max="17" width="9.25" bestFit="1" customWidth="1"/>
    <col min="18" max="18" width="3.5" customWidth="1"/>
    <col min="19" max="19" width="7" bestFit="1" customWidth="1"/>
    <col min="20" max="20" width="3.5" customWidth="1"/>
    <col min="21" max="21" width="9.25" bestFit="1" customWidth="1"/>
    <col min="22" max="22" width="2.75" bestFit="1" customWidth="1"/>
    <col min="23" max="23" width="6" customWidth="1"/>
    <col min="24" max="24" width="3.25" bestFit="1" customWidth="1"/>
    <col min="25" max="25" width="9.25" bestFit="1" customWidth="1"/>
    <col min="26" max="26" width="2.75" bestFit="1" customWidth="1"/>
    <col min="27" max="27" width="6.125" customWidth="1"/>
    <col min="28" max="28" width="3.25" bestFit="1" customWidth="1"/>
    <col min="29" max="29" width="7.375" bestFit="1" customWidth="1"/>
    <col min="30" max="30" width="2.25" bestFit="1" customWidth="1"/>
    <col min="31" max="31" width="7.875" customWidth="1"/>
    <col min="32" max="32" width="3.25" customWidth="1"/>
  </cols>
  <sheetData>
    <row r="1" spans="2:32" x14ac:dyDescent="0.4">
      <c r="B1" t="s">
        <v>250</v>
      </c>
    </row>
    <row r="2" spans="2:32" x14ac:dyDescent="0.4">
      <c r="B2" s="111">
        <v>2306</v>
      </c>
      <c r="I2" s="271"/>
      <c r="J2" s="271"/>
      <c r="K2" s="271"/>
      <c r="L2" s="271"/>
      <c r="M2" s="271"/>
      <c r="Q2" s="271"/>
      <c r="R2" s="271"/>
      <c r="S2" s="271"/>
      <c r="T2" s="271"/>
      <c r="U2" s="271"/>
      <c r="W2" s="271"/>
      <c r="X2" s="271"/>
      <c r="Y2" s="271"/>
      <c r="AA2" s="271"/>
      <c r="AB2" s="271"/>
      <c r="AC2" s="271"/>
    </row>
    <row r="3" spans="2:32" x14ac:dyDescent="0.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2:32" s="113" customFormat="1" ht="74.25" customHeight="1" x14ac:dyDescent="0.4">
      <c r="D4" s="114" t="s">
        <v>259</v>
      </c>
      <c r="E4" s="114" t="s">
        <v>260</v>
      </c>
      <c r="F4" s="114" t="s">
        <v>261</v>
      </c>
      <c r="G4" s="114" t="s">
        <v>262</v>
      </c>
      <c r="I4" s="114" t="s">
        <v>275</v>
      </c>
      <c r="K4" s="113" t="s">
        <v>276</v>
      </c>
      <c r="M4" s="272" t="s">
        <v>277</v>
      </c>
      <c r="N4" s="272"/>
      <c r="O4" s="272"/>
      <c r="Q4" s="272" t="s">
        <v>278</v>
      </c>
      <c r="R4" s="272"/>
      <c r="S4" s="272"/>
      <c r="U4" s="272" t="s">
        <v>279</v>
      </c>
      <c r="V4" s="272"/>
      <c r="W4" s="272"/>
      <c r="Y4" s="268" t="s">
        <v>266</v>
      </c>
      <c r="Z4" s="268"/>
      <c r="AA4" s="268"/>
      <c r="AC4" s="272" t="s">
        <v>267</v>
      </c>
      <c r="AD4" s="268"/>
      <c r="AE4" s="268"/>
    </row>
    <row r="5" spans="2:32" s="115" customFormat="1" x14ac:dyDescent="0.4">
      <c r="C5" s="115" t="s">
        <v>251</v>
      </c>
      <c r="D5" s="118">
        <f>fuel!B21</f>
        <v>3.45</v>
      </c>
      <c r="E5" s="118">
        <f>fuel!W21</f>
        <v>-1.87</v>
      </c>
      <c r="F5" s="118">
        <f>fuel!U21</f>
        <v>-7</v>
      </c>
      <c r="G5" s="113">
        <f>'old rate'!P24</f>
        <v>235.84</v>
      </c>
      <c r="I5" s="115">
        <f>'old rate'!P14</f>
        <v>286</v>
      </c>
      <c r="J5" s="115" t="s">
        <v>252</v>
      </c>
      <c r="K5" s="126">
        <f>$D$11/10</f>
        <v>0</v>
      </c>
      <c r="L5" s="115" t="s">
        <v>253</v>
      </c>
      <c r="M5" s="115">
        <f>'old rate'!P21</f>
        <v>19.88</v>
      </c>
      <c r="N5" s="115" t="s">
        <v>252</v>
      </c>
      <c r="O5" s="119">
        <f>IF($D$12="",0,IF($D$12&lt;=120,$D$12,120))</f>
        <v>0</v>
      </c>
      <c r="P5" s="115" t="s">
        <v>253</v>
      </c>
      <c r="Q5" s="115">
        <f>'old rate'!P22</f>
        <v>26.48</v>
      </c>
      <c r="R5" s="115" t="s">
        <v>252</v>
      </c>
      <c r="S5" s="119">
        <f>(IF($D$12&lt;=120,0,IF($D$12&gt;300,180,$D$12-120)))</f>
        <v>0</v>
      </c>
      <c r="T5" s="115" t="s">
        <v>253</v>
      </c>
      <c r="U5" s="115">
        <f>'old rate'!P23</f>
        <v>30.57</v>
      </c>
      <c r="V5" s="115" t="s">
        <v>252</v>
      </c>
      <c r="W5" s="119">
        <f>IF($D$12&lt;=300,0,$D$12-300)</f>
        <v>0</v>
      </c>
      <c r="X5" s="115" t="s">
        <v>253</v>
      </c>
      <c r="Y5" s="115">
        <f>E5</f>
        <v>-1.87</v>
      </c>
      <c r="Z5" s="115" t="s">
        <v>252</v>
      </c>
      <c r="AA5" s="119">
        <f>$D$12</f>
        <v>0</v>
      </c>
      <c r="AB5" s="115" t="s">
        <v>253</v>
      </c>
      <c r="AC5" s="115">
        <f>D5</f>
        <v>3.45</v>
      </c>
      <c r="AD5" s="115" t="s">
        <v>252</v>
      </c>
      <c r="AE5" s="119">
        <f>$D$12</f>
        <v>0</v>
      </c>
    </row>
    <row r="6" spans="2:32" s="115" customFormat="1" x14ac:dyDescent="0.4">
      <c r="C6" s="115" t="s">
        <v>256</v>
      </c>
      <c r="D6" s="118">
        <f>fuel!B22</f>
        <v>3.45</v>
      </c>
      <c r="E6" s="118">
        <f>fuel!W22</f>
        <v>-1.87</v>
      </c>
      <c r="F6" s="118">
        <f>fuel!U22</f>
        <v>-7</v>
      </c>
      <c r="G6" s="113">
        <f>'new rate'!P24</f>
        <v>240.72</v>
      </c>
      <c r="I6" s="115">
        <f>'new rate'!P14</f>
        <v>295.24</v>
      </c>
      <c r="J6" s="115" t="s">
        <v>252</v>
      </c>
      <c r="K6" s="126">
        <f>$D$11/10</f>
        <v>0</v>
      </c>
      <c r="L6" s="115" t="s">
        <v>253</v>
      </c>
      <c r="M6" s="115">
        <f>'new rate'!P21</f>
        <v>19.91</v>
      </c>
      <c r="N6" s="115" t="s">
        <v>252</v>
      </c>
      <c r="O6" s="119">
        <f>IF($D$12="",0,IF($D$12&lt;=120,$D$12,120))</f>
        <v>0</v>
      </c>
      <c r="P6" s="115" t="s">
        <v>253</v>
      </c>
      <c r="Q6" s="115">
        <f>'new rate'!P22</f>
        <v>26.51</v>
      </c>
      <c r="R6" s="115" t="s">
        <v>252</v>
      </c>
      <c r="S6" s="119">
        <f>(IF($D$12&lt;=120,0,IF($D$12&gt;300,180,$D$12-120)))</f>
        <v>0</v>
      </c>
      <c r="T6" s="115" t="s">
        <v>253</v>
      </c>
      <c r="U6" s="115">
        <f>'new rate'!P23</f>
        <v>30.6</v>
      </c>
      <c r="V6" s="115" t="s">
        <v>252</v>
      </c>
      <c r="W6" s="119">
        <f>IF($D$12&lt;=300,0,$D$12-300)</f>
        <v>0</v>
      </c>
      <c r="X6" s="115" t="s">
        <v>253</v>
      </c>
      <c r="Y6" s="115">
        <f t="shared" ref="Y6:Y7" si="0">E6</f>
        <v>-1.87</v>
      </c>
      <c r="Z6" s="115" t="s">
        <v>252</v>
      </c>
      <c r="AA6" s="119">
        <f>$D$12</f>
        <v>0</v>
      </c>
      <c r="AB6" s="115" t="s">
        <v>253</v>
      </c>
      <c r="AC6" s="115">
        <f t="shared" ref="AC6:AC8" si="1">D6</f>
        <v>3.45</v>
      </c>
      <c r="AD6" s="115" t="s">
        <v>252</v>
      </c>
      <c r="AE6" s="119">
        <f>$D$12</f>
        <v>0</v>
      </c>
    </row>
    <row r="7" spans="2:32" s="115" customFormat="1" x14ac:dyDescent="0.4">
      <c r="C7" s="115" t="s">
        <v>257</v>
      </c>
      <c r="D7" s="118">
        <f>fuel!B24</f>
        <v>1.4</v>
      </c>
      <c r="E7" s="118">
        <f>fuel!W24</f>
        <v>-1.87</v>
      </c>
      <c r="F7" s="118">
        <f>fuel!U24</f>
        <v>-7</v>
      </c>
      <c r="G7" s="113">
        <f>'new rate'!P24</f>
        <v>240.72</v>
      </c>
      <c r="I7" s="115">
        <f>'new rate'!P14</f>
        <v>295.24</v>
      </c>
      <c r="J7" s="115" t="s">
        <v>252</v>
      </c>
      <c r="K7" s="126">
        <f>$D$11/10</f>
        <v>0</v>
      </c>
      <c r="L7" s="115" t="s">
        <v>253</v>
      </c>
      <c r="M7" s="115">
        <f>'new rate'!P21</f>
        <v>19.91</v>
      </c>
      <c r="N7" s="115" t="s">
        <v>252</v>
      </c>
      <c r="O7" s="119">
        <f>IF($D$12="",0,IF($D$12&lt;=120,$D$12,120))</f>
        <v>0</v>
      </c>
      <c r="P7" s="115" t="s">
        <v>253</v>
      </c>
      <c r="Q7" s="115">
        <f>'new rate'!P22</f>
        <v>26.51</v>
      </c>
      <c r="R7" s="115" t="s">
        <v>252</v>
      </c>
      <c r="S7" s="119">
        <f>(IF($D$12&lt;=120,0,IF($D$12&gt;300,180,$D$12-120)))</f>
        <v>0</v>
      </c>
      <c r="T7" s="115" t="s">
        <v>253</v>
      </c>
      <c r="U7" s="115">
        <f>'new rate'!P23</f>
        <v>30.6</v>
      </c>
      <c r="V7" s="115" t="s">
        <v>252</v>
      </c>
      <c r="W7" s="119">
        <f>IF($D$12&lt;=300,0,$D$12-300)</f>
        <v>0</v>
      </c>
      <c r="X7" s="115" t="s">
        <v>253</v>
      </c>
      <c r="Y7" s="115">
        <f t="shared" si="0"/>
        <v>-1.87</v>
      </c>
      <c r="Z7" s="115" t="s">
        <v>252</v>
      </c>
      <c r="AA7" s="119">
        <f>$D$12</f>
        <v>0</v>
      </c>
      <c r="AB7" s="115" t="s">
        <v>253</v>
      </c>
      <c r="AC7" s="115">
        <f t="shared" si="1"/>
        <v>1.4</v>
      </c>
      <c r="AD7" s="115" t="s">
        <v>252</v>
      </c>
      <c r="AE7" s="119">
        <f>$D$12</f>
        <v>0</v>
      </c>
    </row>
    <row r="8" spans="2:32" s="115" customFormat="1" x14ac:dyDescent="0.4">
      <c r="C8" s="115" t="s">
        <v>258</v>
      </c>
      <c r="D8" s="118">
        <f>fuel!B26</f>
        <v>1.4</v>
      </c>
      <c r="E8" s="118">
        <f>fuel!W26</f>
        <v>-8.7799999999999994</v>
      </c>
      <c r="F8" s="118">
        <f>fuel!U26</f>
        <v>-7</v>
      </c>
      <c r="G8" s="113">
        <f>'new rate2'!Q25</f>
        <v>321.41999999999996</v>
      </c>
      <c r="I8" s="115">
        <f>'new rate2'!Q15</f>
        <v>295.24</v>
      </c>
      <c r="J8" s="115" t="s">
        <v>252</v>
      </c>
      <c r="K8" s="126">
        <f>$D$11/10</f>
        <v>0</v>
      </c>
      <c r="L8" s="115" t="s">
        <v>253</v>
      </c>
      <c r="M8" s="115">
        <f>'new rate2'!Q22</f>
        <v>30</v>
      </c>
      <c r="N8" s="115" t="s">
        <v>252</v>
      </c>
      <c r="O8" s="119">
        <f>IF($D$12="",0,IF($D$12&lt;=120,$D$12,120))</f>
        <v>0</v>
      </c>
      <c r="P8" s="115" t="s">
        <v>253</v>
      </c>
      <c r="Q8" s="115">
        <f>'new rate2'!Q23</f>
        <v>36.6</v>
      </c>
      <c r="R8" s="115" t="s">
        <v>252</v>
      </c>
      <c r="S8" s="119">
        <f>(IF($D$12&lt;=120,0,IF($D$12&gt;300,180,$D$12-120)))</f>
        <v>0</v>
      </c>
      <c r="T8" s="115" t="s">
        <v>253</v>
      </c>
      <c r="U8" s="115">
        <f>'new rate2'!Q24</f>
        <v>40.690000000000005</v>
      </c>
      <c r="V8" s="115" t="s">
        <v>252</v>
      </c>
      <c r="W8" s="119">
        <f>IF($D$12&lt;=300,0,$D$12-300)</f>
        <v>0</v>
      </c>
      <c r="X8" s="115" t="s">
        <v>253</v>
      </c>
      <c r="Y8" s="115">
        <f>E8</f>
        <v>-8.7799999999999994</v>
      </c>
      <c r="Z8" s="115" t="s">
        <v>252</v>
      </c>
      <c r="AA8" s="119">
        <f>$D$12</f>
        <v>0</v>
      </c>
      <c r="AB8" s="115" t="s">
        <v>253</v>
      </c>
      <c r="AC8" s="115">
        <f t="shared" si="1"/>
        <v>1.4</v>
      </c>
      <c r="AD8" s="115" t="s">
        <v>252</v>
      </c>
      <c r="AE8" s="119">
        <f>$D$12</f>
        <v>0</v>
      </c>
    </row>
    <row r="9" spans="2:32" s="115" customFormat="1" x14ac:dyDescent="0.4">
      <c r="G9" s="121"/>
    </row>
    <row r="10" spans="2:32" s="115" customFormat="1" x14ac:dyDescent="0.4">
      <c r="C10" s="123" t="s">
        <v>4</v>
      </c>
      <c r="D10" s="121" t="s">
        <v>51</v>
      </c>
      <c r="G10" s="124" t="s">
        <v>268</v>
      </c>
      <c r="I10" s="270" t="s">
        <v>269</v>
      </c>
      <c r="J10" s="270"/>
      <c r="K10" s="270"/>
      <c r="L10" s="270"/>
      <c r="M10" s="268" t="s">
        <v>269</v>
      </c>
      <c r="N10" s="268"/>
      <c r="O10" s="268"/>
      <c r="P10" s="268"/>
      <c r="Q10" s="268"/>
      <c r="R10" s="268"/>
      <c r="S10" s="268"/>
      <c r="T10" s="268"/>
      <c r="U10" s="268"/>
      <c r="V10" s="268"/>
      <c r="W10" s="268"/>
      <c r="X10" s="268"/>
      <c r="Y10" s="270" t="s">
        <v>269</v>
      </c>
      <c r="Z10" s="270"/>
      <c r="AA10" s="270"/>
      <c r="AB10" s="270"/>
      <c r="AC10" s="270" t="s">
        <v>270</v>
      </c>
      <c r="AD10" s="270"/>
      <c r="AE10" s="270"/>
      <c r="AF10" s="270"/>
    </row>
    <row r="11" spans="2:32" s="115" customFormat="1" x14ac:dyDescent="0.4">
      <c r="C11" s="123" t="s">
        <v>276</v>
      </c>
      <c r="D11" s="125">
        <f>試算諸元入力!Q12</f>
        <v>0</v>
      </c>
      <c r="G11" s="124" t="s">
        <v>271</v>
      </c>
      <c r="I11" s="268" t="s">
        <v>272</v>
      </c>
      <c r="J11" s="268"/>
      <c r="K11" s="268"/>
      <c r="M11" s="268" t="s">
        <v>265</v>
      </c>
      <c r="N11" s="268"/>
      <c r="O11" s="268"/>
      <c r="P11" s="268"/>
      <c r="Q11" s="268"/>
      <c r="R11" s="268"/>
      <c r="S11" s="268"/>
      <c r="T11" s="268"/>
      <c r="U11" s="268"/>
      <c r="V11" s="268"/>
      <c r="W11" s="268"/>
      <c r="Y11" s="268" t="s">
        <v>254</v>
      </c>
      <c r="Z11" s="268"/>
      <c r="AA11" s="268"/>
      <c r="AC11" s="268" t="s">
        <v>255</v>
      </c>
      <c r="AD11" s="268"/>
      <c r="AE11" s="268"/>
    </row>
    <row r="12" spans="2:32" s="115" customFormat="1" x14ac:dyDescent="0.4">
      <c r="C12" s="123" t="s">
        <v>273</v>
      </c>
      <c r="D12" s="127">
        <f>試算諸元入力!Q13</f>
        <v>0</v>
      </c>
      <c r="G12" s="124">
        <f>IF(ROUNDDOWN(SUM(I12,M12,Q12,U12,Y12,AC12),0)&lt;G5,ROUNDDOWN(G5,0),ROUNDDOWN(SUM(I12,M12,Q12,U12,Y12,AC12),0))</f>
        <v>235</v>
      </c>
      <c r="H12" s="115" t="s">
        <v>274</v>
      </c>
      <c r="I12" s="269">
        <f>IF($D$12=0,(I5*K5)/2,I5*K5)</f>
        <v>0</v>
      </c>
      <c r="J12" s="269"/>
      <c r="K12" s="269"/>
      <c r="L12" s="115" t="s">
        <v>253</v>
      </c>
      <c r="M12" s="268">
        <f>M5*O5</f>
        <v>0</v>
      </c>
      <c r="N12" s="268"/>
      <c r="O12" s="268"/>
      <c r="P12" s="115" t="s">
        <v>253</v>
      </c>
      <c r="Q12" s="268">
        <f>Q5*S5</f>
        <v>0</v>
      </c>
      <c r="R12" s="268"/>
      <c r="S12" s="268"/>
      <c r="T12" s="115" t="s">
        <v>253</v>
      </c>
      <c r="U12" s="268">
        <f>U5*W5</f>
        <v>0</v>
      </c>
      <c r="V12" s="268"/>
      <c r="W12" s="268"/>
      <c r="X12" s="115" t="s">
        <v>253</v>
      </c>
      <c r="Y12" s="268">
        <f>Y5*AA5</f>
        <v>0</v>
      </c>
      <c r="Z12" s="268"/>
      <c r="AA12" s="268"/>
      <c r="AB12" s="115" t="s">
        <v>253</v>
      </c>
      <c r="AC12" s="268">
        <f>ROUNDDOWN(AC5*AE5,0)</f>
        <v>0</v>
      </c>
      <c r="AD12" s="268"/>
      <c r="AE12" s="268"/>
    </row>
    <row r="13" spans="2:32" s="115" customFormat="1" x14ac:dyDescent="0.4">
      <c r="C13" s="123" t="s">
        <v>50</v>
      </c>
      <c r="D13" s="125">
        <v>1</v>
      </c>
      <c r="G13" s="124">
        <f>IF(ROUNDDOWN(SUM(I13,M13,Q13,U13,Y13,AC13),0)&lt;G6,ROUNDDOWN(G6,0),ROUNDDOWN(SUM(I13,M13,Q13,U13,Y13,AC13),0))</f>
        <v>240</v>
      </c>
      <c r="H13" s="115" t="s">
        <v>274</v>
      </c>
      <c r="I13" s="269">
        <f t="shared" ref="I13:I15" si="2">IF($D$12=0,(I6*K6)/2,I6*K6)</f>
        <v>0</v>
      </c>
      <c r="J13" s="269"/>
      <c r="K13" s="269"/>
      <c r="L13" s="115" t="s">
        <v>253</v>
      </c>
      <c r="M13" s="268">
        <f t="shared" ref="M13:M15" si="3">M6*O6</f>
        <v>0</v>
      </c>
      <c r="N13" s="268"/>
      <c r="O13" s="268"/>
      <c r="P13" s="115" t="s">
        <v>253</v>
      </c>
      <c r="Q13" s="268">
        <f t="shared" ref="Q13:Q15" si="4">Q6*S6</f>
        <v>0</v>
      </c>
      <c r="R13" s="268"/>
      <c r="S13" s="268"/>
      <c r="T13" s="115" t="s">
        <v>253</v>
      </c>
      <c r="U13" s="268">
        <f t="shared" ref="U13:U15" si="5">U6*W6</f>
        <v>0</v>
      </c>
      <c r="V13" s="268"/>
      <c r="W13" s="268"/>
      <c r="X13" s="115" t="s">
        <v>253</v>
      </c>
      <c r="Y13" s="268">
        <f t="shared" ref="Y13:Y15" si="6">Y6*AA6</f>
        <v>0</v>
      </c>
      <c r="Z13" s="268"/>
      <c r="AA13" s="268"/>
      <c r="AB13" s="115" t="s">
        <v>253</v>
      </c>
      <c r="AC13" s="268">
        <f t="shared" ref="AC13:AC15" si="7">ROUNDDOWN(AC6*AE6,0)</f>
        <v>0</v>
      </c>
      <c r="AD13" s="268"/>
      <c r="AE13" s="268"/>
    </row>
    <row r="14" spans="2:32" s="115" customFormat="1" x14ac:dyDescent="0.4">
      <c r="F14" s="159" t="s">
        <v>257</v>
      </c>
      <c r="G14" s="160">
        <f>IF(ROUNDDOWN(SUM(I14,M14,Q14,U14,Y14,AC14),0)&lt;G7,ROUNDDOWN(G7,0),ROUNDDOWN(SUM(I14,M14,Q14,U14,Y14,AC14),0))</f>
        <v>240</v>
      </c>
      <c r="H14" s="161" t="s">
        <v>274</v>
      </c>
      <c r="I14" s="267">
        <f t="shared" si="2"/>
        <v>0</v>
      </c>
      <c r="J14" s="267"/>
      <c r="K14" s="267"/>
      <c r="L14" s="161" t="s">
        <v>253</v>
      </c>
      <c r="M14" s="265">
        <f t="shared" si="3"/>
        <v>0</v>
      </c>
      <c r="N14" s="265"/>
      <c r="O14" s="265"/>
      <c r="P14" s="161" t="s">
        <v>253</v>
      </c>
      <c r="Q14" s="265">
        <f t="shared" si="4"/>
        <v>0</v>
      </c>
      <c r="R14" s="265"/>
      <c r="S14" s="265"/>
      <c r="T14" s="161" t="s">
        <v>253</v>
      </c>
      <c r="U14" s="265">
        <f t="shared" si="5"/>
        <v>0</v>
      </c>
      <c r="V14" s="265"/>
      <c r="W14" s="265"/>
      <c r="X14" s="161" t="s">
        <v>253</v>
      </c>
      <c r="Y14" s="265">
        <f t="shared" si="6"/>
        <v>0</v>
      </c>
      <c r="Z14" s="265"/>
      <c r="AA14" s="265"/>
      <c r="AB14" s="161" t="s">
        <v>253</v>
      </c>
      <c r="AC14" s="265">
        <f t="shared" si="7"/>
        <v>0</v>
      </c>
      <c r="AD14" s="265"/>
      <c r="AE14" s="266"/>
    </row>
    <row r="15" spans="2:32" s="115" customFormat="1" x14ac:dyDescent="0.4">
      <c r="F15" s="159" t="s">
        <v>258</v>
      </c>
      <c r="G15" s="160">
        <f>IF(ROUNDDOWN(SUM(I15,M15,Q15,U15,Y15,AC15),0)&lt;G8,ROUNDDOWN(G8,0),ROUNDDOWN(SUM(I15,M15,Q15,U15,Y15,AC15),0))</f>
        <v>321</v>
      </c>
      <c r="H15" s="161" t="s">
        <v>274</v>
      </c>
      <c r="I15" s="267">
        <f t="shared" si="2"/>
        <v>0</v>
      </c>
      <c r="J15" s="267"/>
      <c r="K15" s="267"/>
      <c r="L15" s="161" t="s">
        <v>253</v>
      </c>
      <c r="M15" s="265">
        <f t="shared" si="3"/>
        <v>0</v>
      </c>
      <c r="N15" s="265"/>
      <c r="O15" s="265"/>
      <c r="P15" s="161" t="s">
        <v>253</v>
      </c>
      <c r="Q15" s="265">
        <f t="shared" si="4"/>
        <v>0</v>
      </c>
      <c r="R15" s="265"/>
      <c r="S15" s="265"/>
      <c r="T15" s="161" t="s">
        <v>253</v>
      </c>
      <c r="U15" s="265">
        <f t="shared" si="5"/>
        <v>0</v>
      </c>
      <c r="V15" s="265"/>
      <c r="W15" s="265"/>
      <c r="X15" s="161" t="s">
        <v>253</v>
      </c>
      <c r="Y15" s="265">
        <f t="shared" si="6"/>
        <v>0</v>
      </c>
      <c r="Z15" s="265"/>
      <c r="AA15" s="265"/>
      <c r="AB15" s="161" t="s">
        <v>253</v>
      </c>
      <c r="AC15" s="265">
        <f t="shared" si="7"/>
        <v>0</v>
      </c>
      <c r="AD15" s="265"/>
      <c r="AE15" s="266"/>
    </row>
  </sheetData>
  <mergeCells count="41">
    <mergeCell ref="I2:M2"/>
    <mergeCell ref="Q2:U2"/>
    <mergeCell ref="W2:Y2"/>
    <mergeCell ref="AA2:AC2"/>
    <mergeCell ref="M4:O4"/>
    <mergeCell ref="Q4:S4"/>
    <mergeCell ref="U4:W4"/>
    <mergeCell ref="Y4:AA4"/>
    <mergeCell ref="AC4:AE4"/>
    <mergeCell ref="I10:L10"/>
    <mergeCell ref="M10:X10"/>
    <mergeCell ref="Y10:AB10"/>
    <mergeCell ref="AC10:AF10"/>
    <mergeCell ref="I11:K11"/>
    <mergeCell ref="M11:W11"/>
    <mergeCell ref="Y11:AA11"/>
    <mergeCell ref="AC11:AE11"/>
    <mergeCell ref="AC13:AE13"/>
    <mergeCell ref="I12:K12"/>
    <mergeCell ref="M12:O12"/>
    <mergeCell ref="Q12:S12"/>
    <mergeCell ref="U12:W12"/>
    <mergeCell ref="Y12:AA12"/>
    <mergeCell ref="AC12:AE12"/>
    <mergeCell ref="I13:K13"/>
    <mergeCell ref="M13:O13"/>
    <mergeCell ref="Q13:S13"/>
    <mergeCell ref="U13:W13"/>
    <mergeCell ref="Y13:AA13"/>
    <mergeCell ref="AC15:AE15"/>
    <mergeCell ref="I14:K14"/>
    <mergeCell ref="M14:O14"/>
    <mergeCell ref="Q14:S14"/>
    <mergeCell ref="U14:W14"/>
    <mergeCell ref="Y14:AA14"/>
    <mergeCell ref="AC14:AE14"/>
    <mergeCell ref="I15:K15"/>
    <mergeCell ref="M15:O15"/>
    <mergeCell ref="Q15:S15"/>
    <mergeCell ref="U15:W15"/>
    <mergeCell ref="Y15:AA15"/>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79C9-487A-4DC7-AB51-66BBAC04607B}">
  <sheetPr>
    <tabColor theme="7" tint="0.79998168889431442"/>
  </sheetPr>
  <dimension ref="B1:AF15"/>
  <sheetViews>
    <sheetView workbookViewId="0">
      <pane xSplit="2" ySplit="2" topLeftCell="C3" activePane="bottomRight" state="frozen"/>
      <selection activeCell="D44" sqref="D44:O44"/>
      <selection pane="topRight" activeCell="D44" sqref="D44:O44"/>
      <selection pane="bottomLeft" activeCell="D44" sqref="D44:O44"/>
      <selection pane="bottomRight" activeCell="D44" sqref="D44:O44"/>
    </sheetView>
  </sheetViews>
  <sheetFormatPr defaultRowHeight="18.75" x14ac:dyDescent="0.4"/>
  <cols>
    <col min="1" max="1" width="2.25" customWidth="1"/>
    <col min="2" max="2" width="5.5" bestFit="1" customWidth="1"/>
    <col min="3" max="3" width="16.25" customWidth="1"/>
    <col min="4" max="6" width="10.875" customWidth="1"/>
    <col min="7" max="7" width="15.375" bestFit="1" customWidth="1"/>
    <col min="8" max="8" width="3.25" bestFit="1" customWidth="1"/>
    <col min="9" max="9" width="11.125" customWidth="1"/>
    <col min="10" max="10" width="3.25" bestFit="1" customWidth="1"/>
    <col min="11" max="11" width="4.5" customWidth="1"/>
    <col min="12" max="12" width="3.25" customWidth="1"/>
    <col min="13" max="13" width="7.375" customWidth="1"/>
    <col min="14" max="14" width="2.75" bestFit="1" customWidth="1"/>
    <col min="15" max="15" width="7" bestFit="1" customWidth="1"/>
    <col min="16" max="16" width="2.75" customWidth="1"/>
    <col min="17" max="17" width="9.25" bestFit="1" customWidth="1"/>
    <col min="18" max="18" width="3.5" customWidth="1"/>
    <col min="19" max="19" width="7" bestFit="1" customWidth="1"/>
    <col min="20" max="20" width="3.5" customWidth="1"/>
    <col min="21" max="21" width="9.25" bestFit="1" customWidth="1"/>
    <col min="22" max="22" width="2.75" bestFit="1" customWidth="1"/>
    <col min="23" max="23" width="6" customWidth="1"/>
    <col min="24" max="24" width="3.25" bestFit="1" customWidth="1"/>
    <col min="25" max="25" width="9.25" bestFit="1" customWidth="1"/>
    <col min="26" max="26" width="2.75" bestFit="1" customWidth="1"/>
    <col min="27" max="27" width="6.125" customWidth="1"/>
    <col min="28" max="28" width="3.25" bestFit="1" customWidth="1"/>
    <col min="29" max="29" width="7.375" bestFit="1" customWidth="1"/>
    <col min="30" max="30" width="2.25" bestFit="1" customWidth="1"/>
    <col min="31" max="31" width="7.875" customWidth="1"/>
    <col min="32" max="32" width="3.25" customWidth="1"/>
  </cols>
  <sheetData>
    <row r="1" spans="2:32" x14ac:dyDescent="0.4">
      <c r="B1" t="s">
        <v>250</v>
      </c>
    </row>
    <row r="2" spans="2:32" x14ac:dyDescent="0.4">
      <c r="B2" s="111">
        <v>2306</v>
      </c>
      <c r="I2" s="271"/>
      <c r="J2" s="271"/>
      <c r="K2" s="271"/>
      <c r="L2" s="271"/>
      <c r="M2" s="271"/>
      <c r="Q2" s="271"/>
      <c r="R2" s="271"/>
      <c r="S2" s="271"/>
      <c r="T2" s="271"/>
      <c r="U2" s="271"/>
      <c r="W2" s="271"/>
      <c r="X2" s="271"/>
      <c r="Y2" s="271"/>
      <c r="AA2" s="271"/>
      <c r="AB2" s="271"/>
      <c r="AC2" s="271"/>
    </row>
    <row r="3" spans="2:32" x14ac:dyDescent="0.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2:32" s="113" customFormat="1" ht="74.25" customHeight="1" x14ac:dyDescent="0.4">
      <c r="D4" s="114" t="s">
        <v>259</v>
      </c>
      <c r="E4" s="114" t="s">
        <v>260</v>
      </c>
      <c r="F4" s="114" t="s">
        <v>261</v>
      </c>
      <c r="G4" s="114" t="s">
        <v>262</v>
      </c>
      <c r="I4" s="114" t="s">
        <v>263</v>
      </c>
      <c r="K4" s="113" t="s">
        <v>264</v>
      </c>
      <c r="M4" s="272" t="s">
        <v>277</v>
      </c>
      <c r="N4" s="272"/>
      <c r="O4" s="272"/>
      <c r="Q4" s="272" t="s">
        <v>278</v>
      </c>
      <c r="R4" s="272"/>
      <c r="S4" s="272"/>
      <c r="U4" s="272" t="s">
        <v>279</v>
      </c>
      <c r="V4" s="272"/>
      <c r="W4" s="272"/>
      <c r="Y4" s="268" t="s">
        <v>266</v>
      </c>
      <c r="Z4" s="268"/>
      <c r="AA4" s="268"/>
      <c r="AC4" s="272" t="s">
        <v>267</v>
      </c>
      <c r="AD4" s="268"/>
      <c r="AE4" s="268"/>
    </row>
    <row r="5" spans="2:32" s="115" customFormat="1" x14ac:dyDescent="0.4">
      <c r="C5" s="115" t="s">
        <v>251</v>
      </c>
      <c r="D5" s="118">
        <f>fuel!B21</f>
        <v>3.45</v>
      </c>
      <c r="E5" s="118">
        <f>fuel!W21</f>
        <v>-1.87</v>
      </c>
      <c r="F5" s="118">
        <f>fuel!U21</f>
        <v>-7</v>
      </c>
      <c r="G5" s="113" t="s">
        <v>280</v>
      </c>
      <c r="I5" s="115">
        <f>'old rate'!P25</f>
        <v>286</v>
      </c>
      <c r="J5" s="115" t="s">
        <v>252</v>
      </c>
      <c r="K5" s="119">
        <f>$D$11</f>
        <v>0</v>
      </c>
      <c r="L5" s="115" t="s">
        <v>253</v>
      </c>
      <c r="M5" s="115">
        <f>'old rate'!P26</f>
        <v>19.88</v>
      </c>
      <c r="N5" s="115" t="s">
        <v>252</v>
      </c>
      <c r="O5" s="119">
        <f>IF($D$12="",0,IF($D$12&lt;=120,$D$12,120))</f>
        <v>0</v>
      </c>
      <c r="P5" s="115" t="s">
        <v>253</v>
      </c>
      <c r="Q5" s="115">
        <f>'old rate'!P27</f>
        <v>26.48</v>
      </c>
      <c r="R5" s="115" t="s">
        <v>252</v>
      </c>
      <c r="S5" s="119">
        <f>(IF($D$12&lt;=120,0,IF($D$12&gt;300,180,$D$12-120)))</f>
        <v>0</v>
      </c>
      <c r="T5" s="115" t="s">
        <v>253</v>
      </c>
      <c r="U5" s="115">
        <f>'old rate'!P28</f>
        <v>30.57</v>
      </c>
      <c r="V5" s="115" t="s">
        <v>252</v>
      </c>
      <c r="W5" s="119">
        <f>IF($D$12&lt;=300,0,$D$12-300)</f>
        <v>0</v>
      </c>
      <c r="X5" s="115" t="s">
        <v>253</v>
      </c>
      <c r="Y5" s="115">
        <f>E5</f>
        <v>-1.87</v>
      </c>
      <c r="Z5" s="115" t="s">
        <v>252</v>
      </c>
      <c r="AA5" s="119">
        <f>$D$12</f>
        <v>0</v>
      </c>
      <c r="AB5" s="115" t="s">
        <v>253</v>
      </c>
      <c r="AC5" s="115">
        <f>D5</f>
        <v>3.45</v>
      </c>
      <c r="AD5" s="115" t="s">
        <v>252</v>
      </c>
      <c r="AE5" s="119">
        <f>$D$12</f>
        <v>0</v>
      </c>
    </row>
    <row r="6" spans="2:32" s="115" customFormat="1" x14ac:dyDescent="0.4">
      <c r="C6" s="115" t="s">
        <v>256</v>
      </c>
      <c r="D6" s="118">
        <f>fuel!B22</f>
        <v>3.45</v>
      </c>
      <c r="E6" s="118">
        <f>fuel!W22</f>
        <v>-1.87</v>
      </c>
      <c r="F6" s="118">
        <f>fuel!U22</f>
        <v>-7</v>
      </c>
      <c r="G6" s="113" t="s">
        <v>280</v>
      </c>
      <c r="I6" s="115">
        <f>'new rate'!P25</f>
        <v>295.24</v>
      </c>
      <c r="J6" s="115" t="s">
        <v>252</v>
      </c>
      <c r="K6" s="119">
        <f>$D$11</f>
        <v>0</v>
      </c>
      <c r="L6" s="115" t="s">
        <v>253</v>
      </c>
      <c r="M6" s="115">
        <f>'new rate'!P26</f>
        <v>19.91</v>
      </c>
      <c r="N6" s="115" t="s">
        <v>252</v>
      </c>
      <c r="O6" s="119">
        <f>IF($D$12="",0,IF($D$12&lt;=120,$D$12,120))</f>
        <v>0</v>
      </c>
      <c r="P6" s="115" t="s">
        <v>253</v>
      </c>
      <c r="Q6" s="115">
        <f>'new rate'!P27</f>
        <v>26.51</v>
      </c>
      <c r="R6" s="115" t="s">
        <v>252</v>
      </c>
      <c r="S6" s="119">
        <f>(IF($D$12&lt;=120,0,IF($D$12&gt;300,180,$D$12-120)))</f>
        <v>0</v>
      </c>
      <c r="T6" s="115" t="s">
        <v>253</v>
      </c>
      <c r="U6" s="115">
        <f>'new rate'!P28</f>
        <v>30.6</v>
      </c>
      <c r="V6" s="115" t="s">
        <v>252</v>
      </c>
      <c r="W6" s="119">
        <f>IF($D$12&lt;=300,0,$D$12-300)</f>
        <v>0</v>
      </c>
      <c r="X6" s="115" t="s">
        <v>253</v>
      </c>
      <c r="Y6" s="115">
        <f t="shared" ref="Y6:Y8" si="0">E6</f>
        <v>-1.87</v>
      </c>
      <c r="Z6" s="115" t="s">
        <v>252</v>
      </c>
      <c r="AA6" s="119">
        <f>$D$12</f>
        <v>0</v>
      </c>
      <c r="AB6" s="115" t="s">
        <v>253</v>
      </c>
      <c r="AC6" s="115">
        <f t="shared" ref="AC6:AC8" si="1">D6</f>
        <v>3.45</v>
      </c>
      <c r="AD6" s="115" t="s">
        <v>252</v>
      </c>
      <c r="AE6" s="119">
        <f>$D$12</f>
        <v>0</v>
      </c>
    </row>
    <row r="7" spans="2:32" s="115" customFormat="1" x14ac:dyDescent="0.4">
      <c r="C7" s="115" t="s">
        <v>257</v>
      </c>
      <c r="D7" s="118">
        <f>fuel!B24</f>
        <v>1.4</v>
      </c>
      <c r="E7" s="118">
        <f>fuel!W24</f>
        <v>-1.87</v>
      </c>
      <c r="F7" s="118">
        <f>fuel!U24</f>
        <v>-7</v>
      </c>
      <c r="G7" s="113" t="s">
        <v>280</v>
      </c>
      <c r="I7" s="115">
        <f>'new rate'!P25</f>
        <v>295.24</v>
      </c>
      <c r="J7" s="115" t="s">
        <v>252</v>
      </c>
      <c r="K7" s="119">
        <f>$D$11</f>
        <v>0</v>
      </c>
      <c r="L7" s="115" t="s">
        <v>253</v>
      </c>
      <c r="M7" s="115">
        <f>'new rate'!P26</f>
        <v>19.91</v>
      </c>
      <c r="N7" s="115" t="s">
        <v>252</v>
      </c>
      <c r="O7" s="119">
        <f>IF($D$12="",0,IF($D$12&lt;=120,$D$12,120))</f>
        <v>0</v>
      </c>
      <c r="P7" s="115" t="s">
        <v>253</v>
      </c>
      <c r="Q7" s="115">
        <f>'new rate'!P27</f>
        <v>26.51</v>
      </c>
      <c r="R7" s="115" t="s">
        <v>252</v>
      </c>
      <c r="S7" s="119">
        <f>(IF($D$12&lt;=120,0,IF($D$12&gt;300,180,$D$12-120)))</f>
        <v>0</v>
      </c>
      <c r="T7" s="115" t="s">
        <v>253</v>
      </c>
      <c r="U7" s="115">
        <f>'new rate'!P28</f>
        <v>30.6</v>
      </c>
      <c r="V7" s="115" t="s">
        <v>252</v>
      </c>
      <c r="W7" s="119">
        <f>IF($D$12&lt;=300,0,$D$12-300)</f>
        <v>0</v>
      </c>
      <c r="X7" s="115" t="s">
        <v>253</v>
      </c>
      <c r="Y7" s="115">
        <f t="shared" si="0"/>
        <v>-1.87</v>
      </c>
      <c r="Z7" s="115" t="s">
        <v>252</v>
      </c>
      <c r="AA7" s="119">
        <f>$D$12</f>
        <v>0</v>
      </c>
      <c r="AB7" s="115" t="s">
        <v>253</v>
      </c>
      <c r="AC7" s="115">
        <f t="shared" si="1"/>
        <v>1.4</v>
      </c>
      <c r="AD7" s="115" t="s">
        <v>252</v>
      </c>
      <c r="AE7" s="119">
        <f>$D$12</f>
        <v>0</v>
      </c>
    </row>
    <row r="8" spans="2:32" s="115" customFormat="1" x14ac:dyDescent="0.4">
      <c r="C8" s="115" t="s">
        <v>258</v>
      </c>
      <c r="D8" s="118">
        <f>fuel!B26</f>
        <v>1.4</v>
      </c>
      <c r="E8" s="118">
        <f>fuel!W26</f>
        <v>-8.7799999999999994</v>
      </c>
      <c r="F8" s="118">
        <f>fuel!U26</f>
        <v>-7</v>
      </c>
      <c r="G8" s="113" t="s">
        <v>280</v>
      </c>
      <c r="I8" s="115">
        <f>'new rate2'!Q26</f>
        <v>295.24</v>
      </c>
      <c r="J8" s="115" t="s">
        <v>252</v>
      </c>
      <c r="K8" s="119">
        <f>$D$11</f>
        <v>0</v>
      </c>
      <c r="L8" s="115" t="s">
        <v>253</v>
      </c>
      <c r="M8" s="115">
        <f>'new rate2'!Q27</f>
        <v>30</v>
      </c>
      <c r="N8" s="115" t="s">
        <v>252</v>
      </c>
      <c r="O8" s="119">
        <f>IF($D$12="",0,IF($D$12&lt;=120,$D$12,120))</f>
        <v>0</v>
      </c>
      <c r="P8" s="115" t="s">
        <v>253</v>
      </c>
      <c r="Q8" s="115">
        <f>'new rate2'!Q28</f>
        <v>36.6</v>
      </c>
      <c r="R8" s="115" t="s">
        <v>252</v>
      </c>
      <c r="S8" s="119">
        <f>(IF($D$12&lt;=120,0,IF($D$12&gt;300,180,$D$12-120)))</f>
        <v>0</v>
      </c>
      <c r="T8" s="115" t="s">
        <v>253</v>
      </c>
      <c r="U8" s="115">
        <f>'new rate2'!Q29</f>
        <v>40.690000000000005</v>
      </c>
      <c r="V8" s="115" t="s">
        <v>252</v>
      </c>
      <c r="W8" s="119">
        <f>IF($D$12&lt;=300,0,$D$12-300)</f>
        <v>0</v>
      </c>
      <c r="X8" s="115" t="s">
        <v>253</v>
      </c>
      <c r="Y8" s="115">
        <f t="shared" si="0"/>
        <v>-8.7799999999999994</v>
      </c>
      <c r="Z8" s="115" t="s">
        <v>252</v>
      </c>
      <c r="AA8" s="119">
        <f>$D$12</f>
        <v>0</v>
      </c>
      <c r="AB8" s="115" t="s">
        <v>253</v>
      </c>
      <c r="AC8" s="115">
        <f t="shared" si="1"/>
        <v>1.4</v>
      </c>
      <c r="AD8" s="115" t="s">
        <v>252</v>
      </c>
      <c r="AE8" s="119">
        <f>$D$12</f>
        <v>0</v>
      </c>
    </row>
    <row r="9" spans="2:32" s="115" customFormat="1" x14ac:dyDescent="0.4">
      <c r="G9" s="121"/>
    </row>
    <row r="10" spans="2:32" s="115" customFormat="1" x14ac:dyDescent="0.4">
      <c r="C10" s="123" t="s">
        <v>4</v>
      </c>
      <c r="D10" s="121" t="s">
        <v>53</v>
      </c>
      <c r="G10" s="124" t="s">
        <v>268</v>
      </c>
      <c r="I10" s="270" t="s">
        <v>269</v>
      </c>
      <c r="J10" s="270"/>
      <c r="K10" s="270"/>
      <c r="L10" s="270"/>
      <c r="M10" s="268" t="s">
        <v>269</v>
      </c>
      <c r="N10" s="268"/>
      <c r="O10" s="268"/>
      <c r="P10" s="268"/>
      <c r="Q10" s="268"/>
      <c r="R10" s="268"/>
      <c r="S10" s="268"/>
      <c r="T10" s="268"/>
      <c r="U10" s="268"/>
      <c r="V10" s="268"/>
      <c r="W10" s="268"/>
      <c r="X10" s="268"/>
      <c r="Y10" s="270" t="s">
        <v>269</v>
      </c>
      <c r="Z10" s="270"/>
      <c r="AA10" s="270"/>
      <c r="AB10" s="270"/>
      <c r="AC10" s="270" t="s">
        <v>270</v>
      </c>
      <c r="AD10" s="270"/>
      <c r="AE10" s="270"/>
      <c r="AF10" s="270"/>
    </row>
    <row r="11" spans="2:32" s="115" customFormat="1" x14ac:dyDescent="0.4">
      <c r="C11" s="123" t="s">
        <v>264</v>
      </c>
      <c r="D11" s="125">
        <f>試算諸元入力!Q12</f>
        <v>0</v>
      </c>
      <c r="G11" s="124" t="s">
        <v>271</v>
      </c>
      <c r="I11" s="268" t="s">
        <v>272</v>
      </c>
      <c r="J11" s="268"/>
      <c r="K11" s="268"/>
      <c r="M11" s="268" t="s">
        <v>265</v>
      </c>
      <c r="N11" s="268"/>
      <c r="O11" s="268"/>
      <c r="P11" s="268"/>
      <c r="Q11" s="268"/>
      <c r="R11" s="268"/>
      <c r="S11" s="268"/>
      <c r="T11" s="268"/>
      <c r="U11" s="268"/>
      <c r="V11" s="268"/>
      <c r="W11" s="268"/>
      <c r="Y11" s="268" t="s">
        <v>254</v>
      </c>
      <c r="Z11" s="268"/>
      <c r="AA11" s="268"/>
      <c r="AC11" s="268" t="s">
        <v>255</v>
      </c>
      <c r="AD11" s="268"/>
      <c r="AE11" s="268"/>
    </row>
    <row r="12" spans="2:32" s="115" customFormat="1" x14ac:dyDescent="0.4">
      <c r="C12" s="123" t="s">
        <v>273</v>
      </c>
      <c r="D12" s="127">
        <f>試算諸元入力!Q13</f>
        <v>0</v>
      </c>
      <c r="G12" s="124">
        <f>ROUNDDOWN(SUM(I12,M12,Q12,U12,Y12,AC12),0)</f>
        <v>0</v>
      </c>
      <c r="H12" s="115" t="s">
        <v>274</v>
      </c>
      <c r="I12" s="269">
        <f>IF($D$12=0,(I5*K5)/2,I5*K5)</f>
        <v>0</v>
      </c>
      <c r="J12" s="269"/>
      <c r="K12" s="269"/>
      <c r="L12" s="115" t="s">
        <v>253</v>
      </c>
      <c r="M12" s="268">
        <f>M5*O5</f>
        <v>0</v>
      </c>
      <c r="N12" s="268"/>
      <c r="O12" s="268"/>
      <c r="P12" s="115" t="s">
        <v>253</v>
      </c>
      <c r="Q12" s="268">
        <f>Q5*S5</f>
        <v>0</v>
      </c>
      <c r="R12" s="268"/>
      <c r="S12" s="268"/>
      <c r="T12" s="115" t="s">
        <v>253</v>
      </c>
      <c r="U12" s="268">
        <f>U5*W5</f>
        <v>0</v>
      </c>
      <c r="V12" s="268"/>
      <c r="W12" s="268"/>
      <c r="X12" s="115" t="s">
        <v>253</v>
      </c>
      <c r="Y12" s="268">
        <f>Y5*AA5</f>
        <v>0</v>
      </c>
      <c r="Z12" s="268"/>
      <c r="AA12" s="268"/>
      <c r="AB12" s="115" t="s">
        <v>253</v>
      </c>
      <c r="AC12" s="268">
        <f>ROUNDDOWN(AC5*AE5,0)</f>
        <v>0</v>
      </c>
      <c r="AD12" s="268"/>
      <c r="AE12" s="268"/>
    </row>
    <row r="13" spans="2:32" s="115" customFormat="1" x14ac:dyDescent="0.4">
      <c r="C13" s="123" t="s">
        <v>50</v>
      </c>
      <c r="D13" s="125">
        <v>1</v>
      </c>
      <c r="G13" s="124">
        <f t="shared" ref="G13:G15" si="2">ROUNDDOWN(SUM(I13,M13,Q13,U13,Y13,AC13),0)</f>
        <v>0</v>
      </c>
      <c r="H13" s="115" t="s">
        <v>274</v>
      </c>
      <c r="I13" s="269">
        <f>IF($D$12=0,(I6*K6)/2,I6*K6)</f>
        <v>0</v>
      </c>
      <c r="J13" s="269"/>
      <c r="K13" s="269"/>
      <c r="L13" s="115" t="s">
        <v>253</v>
      </c>
      <c r="M13" s="268">
        <f t="shared" ref="M13:M15" si="3">M6*O6</f>
        <v>0</v>
      </c>
      <c r="N13" s="268"/>
      <c r="O13" s="268"/>
      <c r="P13" s="115" t="s">
        <v>253</v>
      </c>
      <c r="Q13" s="268">
        <f t="shared" ref="Q13:Q15" si="4">Q6*S6</f>
        <v>0</v>
      </c>
      <c r="R13" s="268"/>
      <c r="S13" s="268"/>
      <c r="T13" s="115" t="s">
        <v>253</v>
      </c>
      <c r="U13" s="268">
        <f t="shared" ref="U13:U15" si="5">U6*W6</f>
        <v>0</v>
      </c>
      <c r="V13" s="268"/>
      <c r="W13" s="268"/>
      <c r="X13" s="115" t="s">
        <v>253</v>
      </c>
      <c r="Y13" s="268">
        <f t="shared" ref="Y13:Y15" si="6">Y6*AA6</f>
        <v>0</v>
      </c>
      <c r="Z13" s="268"/>
      <c r="AA13" s="268"/>
      <c r="AB13" s="115" t="s">
        <v>253</v>
      </c>
      <c r="AC13" s="268">
        <f t="shared" ref="AC13:AC15" si="7">ROUNDDOWN(AC6*AE6,0)</f>
        <v>0</v>
      </c>
      <c r="AD13" s="268"/>
      <c r="AE13" s="268"/>
    </row>
    <row r="14" spans="2:32" s="115" customFormat="1" x14ac:dyDescent="0.4">
      <c r="F14" s="159" t="s">
        <v>257</v>
      </c>
      <c r="G14" s="160">
        <f t="shared" si="2"/>
        <v>0</v>
      </c>
      <c r="H14" s="161" t="s">
        <v>274</v>
      </c>
      <c r="I14" s="267">
        <f>IF($D$12=0,(I7*K7)/2,I7*K7)</f>
        <v>0</v>
      </c>
      <c r="J14" s="267"/>
      <c r="K14" s="267"/>
      <c r="L14" s="161" t="s">
        <v>253</v>
      </c>
      <c r="M14" s="265">
        <f t="shared" si="3"/>
        <v>0</v>
      </c>
      <c r="N14" s="265"/>
      <c r="O14" s="265"/>
      <c r="P14" s="161" t="s">
        <v>253</v>
      </c>
      <c r="Q14" s="265">
        <f t="shared" si="4"/>
        <v>0</v>
      </c>
      <c r="R14" s="265"/>
      <c r="S14" s="265"/>
      <c r="T14" s="161" t="s">
        <v>253</v>
      </c>
      <c r="U14" s="265">
        <f t="shared" si="5"/>
        <v>0</v>
      </c>
      <c r="V14" s="265"/>
      <c r="W14" s="265"/>
      <c r="X14" s="161" t="s">
        <v>253</v>
      </c>
      <c r="Y14" s="265">
        <f t="shared" si="6"/>
        <v>0</v>
      </c>
      <c r="Z14" s="265"/>
      <c r="AA14" s="265"/>
      <c r="AB14" s="161" t="s">
        <v>253</v>
      </c>
      <c r="AC14" s="265">
        <f t="shared" si="7"/>
        <v>0</v>
      </c>
      <c r="AD14" s="265"/>
      <c r="AE14" s="266"/>
    </row>
    <row r="15" spans="2:32" s="115" customFormat="1" x14ac:dyDescent="0.4">
      <c r="F15" s="159" t="s">
        <v>258</v>
      </c>
      <c r="G15" s="160">
        <f t="shared" si="2"/>
        <v>0</v>
      </c>
      <c r="H15" s="161" t="s">
        <v>274</v>
      </c>
      <c r="I15" s="267">
        <f>IF($D$12=0,(I8*K8)/2,I8*K8)</f>
        <v>0</v>
      </c>
      <c r="J15" s="267"/>
      <c r="K15" s="267"/>
      <c r="L15" s="161" t="s">
        <v>253</v>
      </c>
      <c r="M15" s="265">
        <f t="shared" si="3"/>
        <v>0</v>
      </c>
      <c r="N15" s="265"/>
      <c r="O15" s="265"/>
      <c r="P15" s="161" t="s">
        <v>253</v>
      </c>
      <c r="Q15" s="265">
        <f t="shared" si="4"/>
        <v>0</v>
      </c>
      <c r="R15" s="265"/>
      <c r="S15" s="265"/>
      <c r="T15" s="161" t="s">
        <v>253</v>
      </c>
      <c r="U15" s="265">
        <f t="shared" si="5"/>
        <v>0</v>
      </c>
      <c r="V15" s="265"/>
      <c r="W15" s="265"/>
      <c r="X15" s="161" t="s">
        <v>253</v>
      </c>
      <c r="Y15" s="265">
        <f t="shared" si="6"/>
        <v>0</v>
      </c>
      <c r="Z15" s="265"/>
      <c r="AA15" s="265"/>
      <c r="AB15" s="161" t="s">
        <v>253</v>
      </c>
      <c r="AC15" s="265">
        <f t="shared" si="7"/>
        <v>0</v>
      </c>
      <c r="AD15" s="265"/>
      <c r="AE15" s="266"/>
    </row>
  </sheetData>
  <mergeCells count="41">
    <mergeCell ref="I2:M2"/>
    <mergeCell ref="Q2:U2"/>
    <mergeCell ref="W2:Y2"/>
    <mergeCell ref="AA2:AC2"/>
    <mergeCell ref="M4:O4"/>
    <mergeCell ref="Q4:S4"/>
    <mergeCell ref="U4:W4"/>
    <mergeCell ref="Y4:AA4"/>
    <mergeCell ref="AC4:AE4"/>
    <mergeCell ref="I10:L10"/>
    <mergeCell ref="M10:X10"/>
    <mergeCell ref="Y10:AB10"/>
    <mergeCell ref="AC10:AF10"/>
    <mergeCell ref="I11:K11"/>
    <mergeCell ref="M11:W11"/>
    <mergeCell ref="Y11:AA11"/>
    <mergeCell ref="AC11:AE11"/>
    <mergeCell ref="AC13:AE13"/>
    <mergeCell ref="I12:K12"/>
    <mergeCell ref="M12:O12"/>
    <mergeCell ref="Q12:S12"/>
    <mergeCell ref="U12:W12"/>
    <mergeCell ref="Y12:AA12"/>
    <mergeCell ref="AC12:AE12"/>
    <mergeCell ref="I13:K13"/>
    <mergeCell ref="M13:O13"/>
    <mergeCell ref="Q13:S13"/>
    <mergeCell ref="U13:W13"/>
    <mergeCell ref="Y13:AA13"/>
    <mergeCell ref="AC15:AE15"/>
    <mergeCell ref="I14:K14"/>
    <mergeCell ref="M14:O14"/>
    <mergeCell ref="Q14:S14"/>
    <mergeCell ref="U14:W14"/>
    <mergeCell ref="Y14:AA14"/>
    <mergeCell ref="AC14:AE14"/>
    <mergeCell ref="I15:K15"/>
    <mergeCell ref="M15:O15"/>
    <mergeCell ref="Q15:S15"/>
    <mergeCell ref="U15:W15"/>
    <mergeCell ref="Y15:AA15"/>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E998-130F-462A-BA4B-30EB8DB7CB9F}">
  <sheetPr>
    <tabColor theme="7" tint="0.79998168889431442"/>
  </sheetPr>
  <dimension ref="B1:AJ15"/>
  <sheetViews>
    <sheetView zoomScaleNormal="100" workbookViewId="0">
      <pane xSplit="2" ySplit="2" topLeftCell="C3" activePane="bottomRight" state="frozen"/>
      <selection activeCell="D44" sqref="D44:O44"/>
      <selection pane="topRight" activeCell="D44" sqref="D44:O44"/>
      <selection pane="bottomLeft" activeCell="D44" sqref="D44:O44"/>
      <selection pane="bottomRight" activeCell="D44" sqref="D44:O44"/>
    </sheetView>
  </sheetViews>
  <sheetFormatPr defaultRowHeight="18.75" x14ac:dyDescent="0.4"/>
  <cols>
    <col min="1" max="1" width="2.25" customWidth="1"/>
    <col min="2" max="2" width="5.5" bestFit="1" customWidth="1"/>
    <col min="3" max="3" width="15.875" customWidth="1"/>
    <col min="4" max="6" width="10.875" customWidth="1"/>
    <col min="7" max="7" width="15.125" bestFit="1" customWidth="1"/>
    <col min="8" max="8" width="3.25" bestFit="1" customWidth="1"/>
    <col min="9" max="9" width="11.125" customWidth="1"/>
    <col min="10" max="10" width="3.25" bestFit="1" customWidth="1"/>
    <col min="11" max="11" width="4.5" customWidth="1"/>
    <col min="12" max="12" width="3.25" customWidth="1"/>
    <col min="13" max="13" width="12.375" customWidth="1"/>
    <col min="14" max="14" width="2.75" bestFit="1" customWidth="1"/>
    <col min="15" max="15" width="4.25" customWidth="1"/>
    <col min="16" max="16" width="2.75" customWidth="1"/>
    <col min="17" max="17" width="11.625" bestFit="1" customWidth="1"/>
    <col min="18" max="18" width="2.75" bestFit="1" customWidth="1"/>
    <col min="19" max="19" width="4.875" bestFit="1" customWidth="1"/>
    <col min="20" max="20" width="3.25" customWidth="1"/>
    <col min="21" max="21" width="7.375" customWidth="1"/>
    <col min="22" max="22" width="2.75" bestFit="1" customWidth="1"/>
    <col min="23" max="23" width="7.75" customWidth="1"/>
    <col min="24" max="24" width="2.75" customWidth="1"/>
    <col min="25" max="25" width="9" bestFit="1" customWidth="1"/>
    <col min="26" max="26" width="3.5" customWidth="1"/>
    <col min="27" max="27" width="6.75" customWidth="1"/>
    <col min="28" max="28" width="3.25" bestFit="1" customWidth="1"/>
    <col min="30" max="30" width="2.75" bestFit="1" customWidth="1"/>
    <col min="31" max="31" width="6.125" customWidth="1"/>
    <col min="32" max="32" width="3.25" bestFit="1" customWidth="1"/>
    <col min="33" max="33" width="7.125" bestFit="1" customWidth="1"/>
    <col min="34" max="34" width="2.25" bestFit="1" customWidth="1"/>
    <col min="35" max="35" width="7.875" customWidth="1"/>
    <col min="36" max="36" width="3.25" customWidth="1"/>
  </cols>
  <sheetData>
    <row r="1" spans="2:36" x14ac:dyDescent="0.4">
      <c r="B1" t="s">
        <v>250</v>
      </c>
    </row>
    <row r="2" spans="2:36" x14ac:dyDescent="0.4">
      <c r="B2" s="111">
        <v>2306</v>
      </c>
      <c r="I2" s="271"/>
      <c r="J2" s="271"/>
      <c r="K2" s="271"/>
      <c r="L2" s="271"/>
      <c r="M2" s="271"/>
      <c r="N2" s="271"/>
      <c r="O2" s="271"/>
      <c r="P2" s="271"/>
      <c r="Q2" s="271"/>
      <c r="R2" s="271"/>
      <c r="S2" s="271"/>
      <c r="T2" s="271"/>
      <c r="U2" s="271"/>
      <c r="Y2" s="271"/>
      <c r="Z2" s="271"/>
      <c r="AA2" s="271"/>
      <c r="AB2" s="271"/>
      <c r="AC2" s="271"/>
      <c r="AE2" s="271"/>
      <c r="AF2" s="271"/>
      <c r="AG2" s="271"/>
    </row>
    <row r="3" spans="2:36" x14ac:dyDescent="0.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row>
    <row r="4" spans="2:36" s="122" customFormat="1" ht="74.25" customHeight="1" x14ac:dyDescent="0.4">
      <c r="D4" s="128" t="s">
        <v>259</v>
      </c>
      <c r="E4" s="128" t="s">
        <v>260</v>
      </c>
      <c r="F4" s="128" t="s">
        <v>261</v>
      </c>
      <c r="G4" s="128" t="s">
        <v>262</v>
      </c>
      <c r="I4" s="114" t="s">
        <v>281</v>
      </c>
      <c r="J4" s="113"/>
      <c r="K4" s="113" t="s">
        <v>282</v>
      </c>
      <c r="L4" s="113"/>
      <c r="M4" s="276" t="s">
        <v>283</v>
      </c>
      <c r="N4" s="276"/>
      <c r="O4" s="276"/>
      <c r="Q4" s="276" t="s">
        <v>284</v>
      </c>
      <c r="R4" s="276"/>
      <c r="S4" s="276"/>
      <c r="U4" s="276" t="s">
        <v>285</v>
      </c>
      <c r="V4" s="276"/>
      <c r="W4" s="276"/>
      <c r="Y4" s="276" t="s">
        <v>286</v>
      </c>
      <c r="Z4" s="276"/>
      <c r="AA4" s="276"/>
      <c r="AC4" s="271" t="s">
        <v>266</v>
      </c>
      <c r="AD4" s="271"/>
      <c r="AE4" s="271"/>
      <c r="AG4" s="276" t="s">
        <v>267</v>
      </c>
      <c r="AH4" s="271"/>
      <c r="AI4" s="271"/>
    </row>
    <row r="5" spans="2:36" x14ac:dyDescent="0.4">
      <c r="C5" t="s">
        <v>251</v>
      </c>
      <c r="D5" s="129">
        <f>fuel!B21</f>
        <v>3.45</v>
      </c>
      <c r="E5" s="118">
        <f>fuel!W21</f>
        <v>-1.87</v>
      </c>
      <c r="F5" s="118">
        <f>fuel!U21</f>
        <v>-7</v>
      </c>
      <c r="G5" s="130" t="s">
        <v>280</v>
      </c>
      <c r="I5" s="115">
        <f>'old rate'!BL5</f>
        <v>1122</v>
      </c>
      <c r="J5" t="s">
        <v>252</v>
      </c>
      <c r="K5" s="131">
        <f>$D$11</f>
        <v>0</v>
      </c>
      <c r="L5" s="132" t="s">
        <v>287</v>
      </c>
      <c r="M5" s="115">
        <f>IF($D$12=0,0,IF($D$13&lt;85,I5*K5,0))</f>
        <v>0</v>
      </c>
      <c r="N5" t="s">
        <v>252</v>
      </c>
      <c r="O5" s="133">
        <v>0.05</v>
      </c>
      <c r="P5" t="s">
        <v>253</v>
      </c>
      <c r="Q5" s="115">
        <f>IF($D$12=0,0,IF($D$13&gt;85,I5*K5,0))</f>
        <v>0</v>
      </c>
      <c r="R5" t="s">
        <v>252</v>
      </c>
      <c r="S5" s="158">
        <v>-0.05</v>
      </c>
      <c r="T5" t="s">
        <v>288</v>
      </c>
      <c r="U5" s="134">
        <f>'old rate'!BL6</f>
        <v>17.37</v>
      </c>
      <c r="V5" t="s">
        <v>252</v>
      </c>
      <c r="W5" s="119">
        <f>IF($D$9=1,$D$12,0)</f>
        <v>0</v>
      </c>
      <c r="X5" t="s">
        <v>253</v>
      </c>
      <c r="Y5" s="134">
        <f>'old rate'!BL7</f>
        <v>15.8</v>
      </c>
      <c r="Z5" t="s">
        <v>252</v>
      </c>
      <c r="AA5" s="119">
        <f>IF($D$9=0,$D$12,0)</f>
        <v>0</v>
      </c>
      <c r="AB5" t="s">
        <v>253</v>
      </c>
      <c r="AC5" s="148">
        <f>E5</f>
        <v>-1.87</v>
      </c>
      <c r="AD5" t="s">
        <v>252</v>
      </c>
      <c r="AE5" s="135">
        <f>$D$12</f>
        <v>0</v>
      </c>
      <c r="AF5" t="s">
        <v>253</v>
      </c>
      <c r="AG5" s="148">
        <f>D5</f>
        <v>3.45</v>
      </c>
      <c r="AH5" t="s">
        <v>252</v>
      </c>
      <c r="AI5" s="135">
        <f>$D$12</f>
        <v>0</v>
      </c>
    </row>
    <row r="6" spans="2:36" x14ac:dyDescent="0.4">
      <c r="C6" t="s">
        <v>256</v>
      </c>
      <c r="D6" s="129">
        <f>fuel!B22</f>
        <v>3.45</v>
      </c>
      <c r="E6" s="118">
        <f>fuel!W22</f>
        <v>-1.87</v>
      </c>
      <c r="F6" s="118">
        <f>fuel!U22</f>
        <v>-7</v>
      </c>
      <c r="G6" s="130" t="s">
        <v>280</v>
      </c>
      <c r="I6" s="115">
        <f>'new rate'!BL5</f>
        <v>1138.46</v>
      </c>
      <c r="J6" t="s">
        <v>252</v>
      </c>
      <c r="K6" s="131">
        <f t="shared" ref="K6:K8" si="0">$D$11</f>
        <v>0</v>
      </c>
      <c r="L6" s="132" t="s">
        <v>287</v>
      </c>
      <c r="M6" s="115">
        <f>IF($D$12=0,0,IF($D$13&lt;85,I6*K6,0))</f>
        <v>0</v>
      </c>
      <c r="N6" t="s">
        <v>252</v>
      </c>
      <c r="O6" s="133">
        <v>0.05</v>
      </c>
      <c r="P6" t="s">
        <v>253</v>
      </c>
      <c r="Q6" s="115">
        <f>IF($D$12=0,0,IF($D$13&gt;85,I6*K6,0))</f>
        <v>0</v>
      </c>
      <c r="R6" t="s">
        <v>252</v>
      </c>
      <c r="S6" s="158">
        <v>-0.05</v>
      </c>
      <c r="T6" t="s">
        <v>288</v>
      </c>
      <c r="U6" s="134">
        <f>'new rate'!BL6</f>
        <v>17.399999999999999</v>
      </c>
      <c r="V6" t="s">
        <v>252</v>
      </c>
      <c r="W6" s="119">
        <f t="shared" ref="W6:W8" si="1">IF($D$9=1,$D$12,0)</f>
        <v>0</v>
      </c>
      <c r="X6" t="s">
        <v>253</v>
      </c>
      <c r="Y6" s="134">
        <f>'new rate'!BL7</f>
        <v>15.83</v>
      </c>
      <c r="Z6" t="s">
        <v>252</v>
      </c>
      <c r="AA6" s="119">
        <f t="shared" ref="AA6:AA8" si="2">IF($D$9=0,$D$12,0)</f>
        <v>0</v>
      </c>
      <c r="AB6" t="s">
        <v>253</v>
      </c>
      <c r="AC6" s="148">
        <f>E6</f>
        <v>-1.87</v>
      </c>
      <c r="AD6" t="s">
        <v>252</v>
      </c>
      <c r="AE6" s="135">
        <f>$D$12</f>
        <v>0</v>
      </c>
      <c r="AF6" t="s">
        <v>253</v>
      </c>
      <c r="AG6" s="148">
        <f>D6</f>
        <v>3.45</v>
      </c>
      <c r="AH6" t="s">
        <v>252</v>
      </c>
      <c r="AI6" s="135">
        <f>$D$12</f>
        <v>0</v>
      </c>
    </row>
    <row r="7" spans="2:36" x14ac:dyDescent="0.4">
      <c r="C7" s="115" t="s">
        <v>257</v>
      </c>
      <c r="D7" s="129">
        <f>fuel!B24</f>
        <v>1.4</v>
      </c>
      <c r="E7" s="118">
        <f>fuel!W24</f>
        <v>-1.87</v>
      </c>
      <c r="F7" s="118">
        <f>fuel!U24</f>
        <v>-7</v>
      </c>
      <c r="G7" s="130" t="s">
        <v>280</v>
      </c>
      <c r="I7" s="115">
        <f>'new rate'!BL5</f>
        <v>1138.46</v>
      </c>
      <c r="J7" t="s">
        <v>252</v>
      </c>
      <c r="K7" s="131">
        <f t="shared" si="0"/>
        <v>0</v>
      </c>
      <c r="L7" s="132" t="s">
        <v>287</v>
      </c>
      <c r="M7" s="115">
        <f>IF($D$12=0,0,IF($D$13&lt;85,I7*K7,0))</f>
        <v>0</v>
      </c>
      <c r="N7" t="s">
        <v>252</v>
      </c>
      <c r="O7" s="133">
        <v>0.05</v>
      </c>
      <c r="P7" t="s">
        <v>253</v>
      </c>
      <c r="Q7" s="115">
        <f>IF($D$12=0,0,IF($D$13&gt;85,I7*K7,0))</f>
        <v>0</v>
      </c>
      <c r="R7" t="s">
        <v>252</v>
      </c>
      <c r="S7" s="158">
        <v>-0.05</v>
      </c>
      <c r="T7" t="s">
        <v>288</v>
      </c>
      <c r="U7" s="134">
        <f>'new rate'!BL6</f>
        <v>17.399999999999999</v>
      </c>
      <c r="V7" t="s">
        <v>252</v>
      </c>
      <c r="W7" s="119">
        <f t="shared" si="1"/>
        <v>0</v>
      </c>
      <c r="X7" t="s">
        <v>253</v>
      </c>
      <c r="Y7" s="134">
        <f>'new rate'!BL7</f>
        <v>15.83</v>
      </c>
      <c r="Z7" t="s">
        <v>252</v>
      </c>
      <c r="AA7" s="119">
        <f t="shared" si="2"/>
        <v>0</v>
      </c>
      <c r="AB7" t="s">
        <v>253</v>
      </c>
      <c r="AC7" s="148">
        <f>E7</f>
        <v>-1.87</v>
      </c>
      <c r="AD7" t="s">
        <v>252</v>
      </c>
      <c r="AE7" s="135">
        <f>$D$12</f>
        <v>0</v>
      </c>
      <c r="AF7" t="s">
        <v>253</v>
      </c>
      <c r="AG7" s="148">
        <f>D7</f>
        <v>1.4</v>
      </c>
      <c r="AH7" t="s">
        <v>252</v>
      </c>
      <c r="AI7" s="135">
        <f>$D$12</f>
        <v>0</v>
      </c>
    </row>
    <row r="8" spans="2:36" x14ac:dyDescent="0.4">
      <c r="C8" s="115" t="s">
        <v>258</v>
      </c>
      <c r="D8" s="129">
        <f>fuel!B26</f>
        <v>1.4</v>
      </c>
      <c r="E8" s="118">
        <f>fuel!W26</f>
        <v>-8.7799999999999994</v>
      </c>
      <c r="F8" s="118">
        <f>fuel!U26</f>
        <v>-7</v>
      </c>
      <c r="G8" s="130" t="s">
        <v>280</v>
      </c>
      <c r="I8" s="115">
        <f>'new rate2'!BY6</f>
        <v>1138.46</v>
      </c>
      <c r="J8" t="s">
        <v>252</v>
      </c>
      <c r="K8" s="131">
        <f t="shared" si="0"/>
        <v>0</v>
      </c>
      <c r="L8" s="132" t="s">
        <v>287</v>
      </c>
      <c r="M8" s="115">
        <f>IF($D$12=0,0,IF($D$13&lt;85,I8*K8,0))</f>
        <v>0</v>
      </c>
      <c r="N8" t="s">
        <v>252</v>
      </c>
      <c r="O8" s="133">
        <v>0.05</v>
      </c>
      <c r="P8" t="s">
        <v>253</v>
      </c>
      <c r="Q8" s="115">
        <f>IF($D$12=0,0,IF($D$13&gt;85,I8*K8,0))</f>
        <v>0</v>
      </c>
      <c r="R8" t="s">
        <v>252</v>
      </c>
      <c r="S8" s="158">
        <v>-0.05</v>
      </c>
      <c r="T8" t="s">
        <v>288</v>
      </c>
      <c r="U8" s="134">
        <f>'new rate2'!BY7</f>
        <v>27.49</v>
      </c>
      <c r="V8" t="s">
        <v>252</v>
      </c>
      <c r="W8" s="119">
        <f t="shared" si="1"/>
        <v>0</v>
      </c>
      <c r="X8" t="s">
        <v>253</v>
      </c>
      <c r="Y8" s="134">
        <f>'new rate2'!BY8</f>
        <v>25.919999999999998</v>
      </c>
      <c r="Z8" t="s">
        <v>252</v>
      </c>
      <c r="AA8" s="119">
        <f t="shared" si="2"/>
        <v>0</v>
      </c>
      <c r="AB8" t="s">
        <v>253</v>
      </c>
      <c r="AC8" s="148">
        <f>E8</f>
        <v>-8.7799999999999994</v>
      </c>
      <c r="AD8" t="s">
        <v>252</v>
      </c>
      <c r="AE8" s="135">
        <f>$D$12</f>
        <v>0</v>
      </c>
      <c r="AF8" t="s">
        <v>253</v>
      </c>
      <c r="AG8" s="148">
        <f>D8</f>
        <v>1.4</v>
      </c>
      <c r="AH8" t="s">
        <v>252</v>
      </c>
      <c r="AI8" s="135">
        <f>$D$12</f>
        <v>0</v>
      </c>
    </row>
    <row r="9" spans="2:36" x14ac:dyDescent="0.4">
      <c r="C9" t="s">
        <v>289</v>
      </c>
      <c r="D9">
        <f>IF(OR(D14=7,D14=8,D14=9),1,0)</f>
        <v>0</v>
      </c>
      <c r="G9" s="112"/>
    </row>
    <row r="10" spans="2:36" x14ac:dyDescent="0.4">
      <c r="C10" s="116" t="s">
        <v>4</v>
      </c>
      <c r="D10" s="117" t="s">
        <v>19</v>
      </c>
      <c r="G10" s="136" t="s">
        <v>268</v>
      </c>
      <c r="I10" s="275" t="s">
        <v>269</v>
      </c>
      <c r="J10" s="275"/>
      <c r="K10" s="275"/>
      <c r="L10" s="275"/>
      <c r="M10" s="271" t="s">
        <v>290</v>
      </c>
      <c r="N10" s="271"/>
      <c r="O10" s="271"/>
      <c r="P10" s="271"/>
      <c r="Q10" s="271"/>
      <c r="R10" s="271"/>
      <c r="S10" s="271"/>
      <c r="T10" s="271"/>
      <c r="U10" s="271" t="s">
        <v>269</v>
      </c>
      <c r="V10" s="271"/>
      <c r="W10" s="271"/>
      <c r="X10" s="271"/>
      <c r="Y10" s="271"/>
      <c r="Z10" s="271"/>
      <c r="AA10" s="271"/>
      <c r="AB10" s="271"/>
      <c r="AC10" s="275" t="s">
        <v>269</v>
      </c>
      <c r="AD10" s="275"/>
      <c r="AE10" s="275"/>
      <c r="AF10" s="275"/>
      <c r="AG10" s="275" t="s">
        <v>270</v>
      </c>
      <c r="AH10" s="275"/>
      <c r="AI10" s="275"/>
      <c r="AJ10" s="275"/>
    </row>
    <row r="11" spans="2:36" x14ac:dyDescent="0.4">
      <c r="C11" s="116" t="s">
        <v>282</v>
      </c>
      <c r="D11" s="120">
        <f>試算諸元入力!Q12</f>
        <v>0</v>
      </c>
      <c r="E11" s="271"/>
      <c r="F11" s="271"/>
      <c r="G11" s="136" t="s">
        <v>271</v>
      </c>
      <c r="I11" s="271" t="s">
        <v>272</v>
      </c>
      <c r="J11" s="271"/>
      <c r="K11" s="271"/>
      <c r="M11" s="271" t="s">
        <v>265</v>
      </c>
      <c r="N11" s="271"/>
      <c r="O11" s="271"/>
      <c r="P11" s="271"/>
      <c r="Q11" s="271"/>
      <c r="R11" s="271"/>
      <c r="S11" s="271"/>
      <c r="U11" s="271" t="s">
        <v>265</v>
      </c>
      <c r="V11" s="271"/>
      <c r="W11" s="271"/>
      <c r="X11" s="271"/>
      <c r="Y11" s="271"/>
      <c r="Z11" s="271"/>
      <c r="AA11" s="271"/>
      <c r="AC11" s="271" t="s">
        <v>254</v>
      </c>
      <c r="AD11" s="271"/>
      <c r="AE11" s="271"/>
      <c r="AG11" s="271" t="s">
        <v>255</v>
      </c>
      <c r="AH11" s="271"/>
      <c r="AI11" s="271"/>
    </row>
    <row r="12" spans="2:36" x14ac:dyDescent="0.4">
      <c r="C12" s="116" t="s">
        <v>273</v>
      </c>
      <c r="D12" s="125">
        <f>試算諸元入力!Q20</f>
        <v>0</v>
      </c>
      <c r="E12" s="122"/>
      <c r="F12" s="122"/>
      <c r="G12" s="137">
        <f>ROUNDDOWN(SUM(I12,M12,Q12,U12,Y12,AC12,AG12),0)</f>
        <v>0</v>
      </c>
      <c r="H12" t="s">
        <v>274</v>
      </c>
      <c r="I12" s="274">
        <f>IF($D$12=0,(I5*K5)/2,I5*K5)</f>
        <v>0</v>
      </c>
      <c r="J12" s="274"/>
      <c r="K12" s="274"/>
      <c r="L12" s="132" t="s">
        <v>287</v>
      </c>
      <c r="M12" s="268">
        <f>ROUNDDOWN(M5*O5,2)</f>
        <v>0</v>
      </c>
      <c r="N12" s="268"/>
      <c r="O12" s="268"/>
      <c r="P12" t="s">
        <v>253</v>
      </c>
      <c r="Q12" s="268">
        <f>ROUNDDOWN(Q5*S5,2)</f>
        <v>0</v>
      </c>
      <c r="R12" s="268"/>
      <c r="S12" s="268"/>
      <c r="T12" t="s">
        <v>288</v>
      </c>
      <c r="U12" s="268">
        <f>U5*W5</f>
        <v>0</v>
      </c>
      <c r="V12" s="268"/>
      <c r="W12" s="268"/>
      <c r="X12" t="s">
        <v>253</v>
      </c>
      <c r="Y12" s="268">
        <f>Y5*AA5</f>
        <v>0</v>
      </c>
      <c r="Z12" s="268"/>
      <c r="AA12" s="268"/>
      <c r="AB12" t="s">
        <v>253</v>
      </c>
      <c r="AC12" s="268">
        <f>AC5*AE5</f>
        <v>0</v>
      </c>
      <c r="AD12" s="268"/>
      <c r="AE12" s="268"/>
      <c r="AF12" t="s">
        <v>253</v>
      </c>
      <c r="AG12" s="268">
        <f>ROUNDDOWN(AG5*AI5,0)</f>
        <v>0</v>
      </c>
      <c r="AH12" s="268"/>
      <c r="AI12" s="268"/>
    </row>
    <row r="13" spans="2:36" x14ac:dyDescent="0.4">
      <c r="C13" s="116" t="s">
        <v>22</v>
      </c>
      <c r="D13" s="140">
        <f>試算諸元入力!Q21</f>
        <v>0</v>
      </c>
      <c r="E13" s="138"/>
      <c r="F13" s="139"/>
      <c r="G13" s="137">
        <f>ROUNDDOWN(SUM(I13,M13,Q13,U13,Y13,AC13,AG13),0)</f>
        <v>0</v>
      </c>
      <c r="H13" t="s">
        <v>274</v>
      </c>
      <c r="I13" s="274">
        <f t="shared" ref="I13:I15" si="3">IF($D$12=0,(I6*K6)/2,I6*K6)</f>
        <v>0</v>
      </c>
      <c r="J13" s="274"/>
      <c r="K13" s="274"/>
      <c r="L13" s="132" t="s">
        <v>287</v>
      </c>
      <c r="M13" s="268">
        <f t="shared" ref="M13:M15" si="4">ROUNDDOWN(M6*O6,2)</f>
        <v>0</v>
      </c>
      <c r="N13" s="268"/>
      <c r="O13" s="268"/>
      <c r="P13" t="s">
        <v>253</v>
      </c>
      <c r="Q13" s="268">
        <f t="shared" ref="Q13:Q15" si="5">ROUNDDOWN(Q6*S6,2)</f>
        <v>0</v>
      </c>
      <c r="R13" s="268"/>
      <c r="S13" s="268"/>
      <c r="T13" t="s">
        <v>288</v>
      </c>
      <c r="U13" s="268">
        <f t="shared" ref="U13:U15" si="6">U6*W6</f>
        <v>0</v>
      </c>
      <c r="V13" s="268"/>
      <c r="W13" s="268"/>
      <c r="X13" t="s">
        <v>253</v>
      </c>
      <c r="Y13" s="268">
        <f t="shared" ref="Y13:Y15" si="7">Y6*AA6</f>
        <v>0</v>
      </c>
      <c r="Z13" s="268"/>
      <c r="AA13" s="268"/>
      <c r="AB13" t="s">
        <v>253</v>
      </c>
      <c r="AC13" s="268">
        <f t="shared" ref="AC13:AC15" si="8">AC6*AE6</f>
        <v>0</v>
      </c>
      <c r="AD13" s="268"/>
      <c r="AE13" s="268"/>
      <c r="AF13" t="s">
        <v>253</v>
      </c>
      <c r="AG13" s="268">
        <f t="shared" ref="AG13:AG15" si="9">ROUNDDOWN(AG6*AI6,0)</f>
        <v>0</v>
      </c>
      <c r="AH13" s="268"/>
      <c r="AI13" s="268"/>
    </row>
    <row r="14" spans="2:36" x14ac:dyDescent="0.4">
      <c r="C14" s="116" t="s">
        <v>342</v>
      </c>
      <c r="D14" s="140">
        <v>6</v>
      </c>
      <c r="E14" s="138"/>
      <c r="F14" s="159" t="s">
        <v>257</v>
      </c>
      <c r="G14" s="162">
        <f>ROUNDDOWN(SUM(I14,M14,Q14,U14,Y14,AC14,AG14),0)</f>
        <v>0</v>
      </c>
      <c r="H14" s="163" t="s">
        <v>274</v>
      </c>
      <c r="I14" s="273">
        <f t="shared" si="3"/>
        <v>0</v>
      </c>
      <c r="J14" s="273"/>
      <c r="K14" s="273"/>
      <c r="L14" s="164" t="s">
        <v>287</v>
      </c>
      <c r="M14" s="265">
        <f t="shared" si="4"/>
        <v>0</v>
      </c>
      <c r="N14" s="265"/>
      <c r="O14" s="265"/>
      <c r="P14" s="163" t="s">
        <v>253</v>
      </c>
      <c r="Q14" s="265">
        <f t="shared" si="5"/>
        <v>0</v>
      </c>
      <c r="R14" s="265"/>
      <c r="S14" s="265"/>
      <c r="T14" s="163" t="s">
        <v>288</v>
      </c>
      <c r="U14" s="265">
        <f t="shared" si="6"/>
        <v>0</v>
      </c>
      <c r="V14" s="265"/>
      <c r="W14" s="265"/>
      <c r="X14" s="163" t="s">
        <v>253</v>
      </c>
      <c r="Y14" s="265">
        <f t="shared" si="7"/>
        <v>0</v>
      </c>
      <c r="Z14" s="265"/>
      <c r="AA14" s="265"/>
      <c r="AB14" s="163" t="s">
        <v>253</v>
      </c>
      <c r="AC14" s="265">
        <f t="shared" si="8"/>
        <v>0</v>
      </c>
      <c r="AD14" s="265"/>
      <c r="AE14" s="265"/>
      <c r="AF14" s="163" t="s">
        <v>253</v>
      </c>
      <c r="AG14" s="265">
        <f t="shared" si="9"/>
        <v>0</v>
      </c>
      <c r="AH14" s="265"/>
      <c r="AI14" s="266"/>
    </row>
    <row r="15" spans="2:36" x14ac:dyDescent="0.4">
      <c r="C15" s="116" t="s">
        <v>50</v>
      </c>
      <c r="D15" s="140">
        <v>1</v>
      </c>
      <c r="E15" s="138"/>
      <c r="F15" s="159" t="s">
        <v>258</v>
      </c>
      <c r="G15" s="162">
        <f>ROUNDDOWN(SUM(I15,M15,Q15,U15,Y15,AC15,AG15),0)</f>
        <v>0</v>
      </c>
      <c r="H15" s="163" t="s">
        <v>274</v>
      </c>
      <c r="I15" s="273">
        <f t="shared" si="3"/>
        <v>0</v>
      </c>
      <c r="J15" s="273"/>
      <c r="K15" s="273"/>
      <c r="L15" s="164" t="s">
        <v>287</v>
      </c>
      <c r="M15" s="265">
        <f t="shared" si="4"/>
        <v>0</v>
      </c>
      <c r="N15" s="265"/>
      <c r="O15" s="265"/>
      <c r="P15" s="163" t="s">
        <v>253</v>
      </c>
      <c r="Q15" s="265">
        <f t="shared" si="5"/>
        <v>0</v>
      </c>
      <c r="R15" s="265"/>
      <c r="S15" s="265"/>
      <c r="T15" s="163" t="s">
        <v>288</v>
      </c>
      <c r="U15" s="265">
        <f t="shared" si="6"/>
        <v>0</v>
      </c>
      <c r="V15" s="265"/>
      <c r="W15" s="265"/>
      <c r="X15" s="163" t="s">
        <v>253</v>
      </c>
      <c r="Y15" s="265">
        <f t="shared" si="7"/>
        <v>0</v>
      </c>
      <c r="Z15" s="265"/>
      <c r="AA15" s="265"/>
      <c r="AB15" s="163" t="s">
        <v>253</v>
      </c>
      <c r="AC15" s="265">
        <f t="shared" si="8"/>
        <v>0</v>
      </c>
      <c r="AD15" s="265"/>
      <c r="AE15" s="265"/>
      <c r="AF15" s="163" t="s">
        <v>253</v>
      </c>
      <c r="AG15" s="265">
        <f t="shared" si="9"/>
        <v>0</v>
      </c>
      <c r="AH15" s="265"/>
      <c r="AI15" s="266"/>
    </row>
  </sheetData>
  <mergeCells count="49">
    <mergeCell ref="I2:U2"/>
    <mergeCell ref="Y2:AA2"/>
    <mergeCell ref="AB2:AC2"/>
    <mergeCell ref="AE2:AG2"/>
    <mergeCell ref="M4:O4"/>
    <mergeCell ref="Q4:S4"/>
    <mergeCell ref="U4:W4"/>
    <mergeCell ref="Y4:AA4"/>
    <mergeCell ref="AC4:AE4"/>
    <mergeCell ref="AG4:AI4"/>
    <mergeCell ref="E11:F11"/>
    <mergeCell ref="I11:K11"/>
    <mergeCell ref="M11:S11"/>
    <mergeCell ref="U11:AA11"/>
    <mergeCell ref="AC11:AE11"/>
    <mergeCell ref="I10:L10"/>
    <mergeCell ref="M10:T10"/>
    <mergeCell ref="U10:AB10"/>
    <mergeCell ref="AC10:AF10"/>
    <mergeCell ref="AG10:AJ10"/>
    <mergeCell ref="AG11:AI11"/>
    <mergeCell ref="I12:K12"/>
    <mergeCell ref="M12:O12"/>
    <mergeCell ref="Q12:S12"/>
    <mergeCell ref="U12:W12"/>
    <mergeCell ref="Y12:AA12"/>
    <mergeCell ref="AC12:AE12"/>
    <mergeCell ref="AG12:AI12"/>
    <mergeCell ref="AG13:AI13"/>
    <mergeCell ref="I14:K14"/>
    <mergeCell ref="M14:O14"/>
    <mergeCell ref="Q14:S14"/>
    <mergeCell ref="U14:W14"/>
    <mergeCell ref="Y14:AA14"/>
    <mergeCell ref="AC14:AE14"/>
    <mergeCell ref="AG14:AI14"/>
    <mergeCell ref="I13:K13"/>
    <mergeCell ref="M13:O13"/>
    <mergeCell ref="Q13:S13"/>
    <mergeCell ref="U13:W13"/>
    <mergeCell ref="Y13:AA13"/>
    <mergeCell ref="AC13:AE13"/>
    <mergeCell ref="AG15:AI15"/>
    <mergeCell ref="I15:K15"/>
    <mergeCell ref="M15:O15"/>
    <mergeCell ref="Q15:S15"/>
    <mergeCell ref="U15:W15"/>
    <mergeCell ref="Y15:AA15"/>
    <mergeCell ref="AC15:AE15"/>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DF10-2D50-46E0-913F-5016555D98F3}">
  <sheetPr>
    <tabColor theme="5" tint="0.79998168889431442"/>
  </sheetPr>
  <dimension ref="B1:AV20"/>
  <sheetViews>
    <sheetView zoomScale="85" zoomScaleNormal="85" workbookViewId="0">
      <pane xSplit="2" ySplit="2" topLeftCell="C3" activePane="bottomRight" state="frozen"/>
      <selection activeCell="D44" sqref="D44:O44"/>
      <selection pane="topRight" activeCell="D44" sqref="D44:O44"/>
      <selection pane="bottomLeft" activeCell="D44" sqref="D44:O44"/>
      <selection pane="bottomRight" activeCell="D44" sqref="D44:O44"/>
    </sheetView>
  </sheetViews>
  <sheetFormatPr defaultRowHeight="18.75" x14ac:dyDescent="0.4"/>
  <cols>
    <col min="1" max="1" width="2.25" customWidth="1"/>
    <col min="2" max="2" width="5.5" bestFit="1" customWidth="1"/>
    <col min="3" max="3" width="19.875" bestFit="1" customWidth="1"/>
    <col min="4" max="6" width="10.875" customWidth="1"/>
    <col min="7" max="7" width="15.125" bestFit="1" customWidth="1"/>
    <col min="8" max="8" width="3.25" style="122" bestFit="1" customWidth="1"/>
    <col min="9" max="9" width="11.125" customWidth="1"/>
    <col min="10" max="10" width="3.25" bestFit="1" customWidth="1"/>
    <col min="11" max="11" width="4.5" customWidth="1"/>
    <col min="12" max="12" width="2.75" style="122" customWidth="1"/>
    <col min="13" max="13" width="9" bestFit="1" customWidth="1"/>
    <col min="14" max="14" width="3.5" customWidth="1"/>
    <col min="15" max="15" width="6.75" customWidth="1"/>
    <col min="16" max="16" width="2.75" style="122" customWidth="1"/>
    <col min="17" max="17" width="9" bestFit="1" customWidth="1"/>
    <col min="18" max="18" width="3.5" customWidth="1"/>
    <col min="19" max="19" width="6.75" customWidth="1"/>
    <col min="20" max="20" width="3.25" style="122" bestFit="1" customWidth="1"/>
    <col min="21" max="21" width="7.375" customWidth="1"/>
    <col min="22" max="22" width="2.75" bestFit="1" customWidth="1"/>
    <col min="23" max="23" width="7.75" customWidth="1"/>
    <col min="24" max="24" width="2.75" style="122" customWidth="1"/>
    <col min="25" max="25" width="9" bestFit="1" customWidth="1"/>
    <col min="26" max="26" width="3.5" customWidth="1"/>
    <col min="27" max="27" width="6.75" customWidth="1"/>
    <col min="28" max="28" width="3.25" style="122" bestFit="1" customWidth="1"/>
    <col min="30" max="30" width="2.75" bestFit="1" customWidth="1"/>
    <col min="31" max="31" width="6.125" customWidth="1"/>
    <col min="32" max="32" width="3.25" style="122" bestFit="1" customWidth="1"/>
    <col min="33" max="33" width="7.125" bestFit="1" customWidth="1"/>
    <col min="34" max="34" width="2.25" bestFit="1" customWidth="1"/>
    <col min="35" max="35" width="7.875" customWidth="1"/>
    <col min="36" max="36" width="3.25" style="122" bestFit="1" customWidth="1"/>
    <col min="37" max="37" width="9.5" bestFit="1" customWidth="1"/>
    <col min="38" max="38" width="2.75" bestFit="1" customWidth="1"/>
    <col min="39" max="39" width="6.125" customWidth="1"/>
    <col min="40" max="40" width="3.25" customWidth="1"/>
    <col min="41" max="41" width="9.5" bestFit="1" customWidth="1"/>
    <col min="42" max="42" width="2.75" bestFit="1" customWidth="1"/>
    <col min="43" max="43" width="6.125" customWidth="1"/>
    <col min="44" max="44" width="3.25" customWidth="1"/>
    <col min="45" max="45" width="9.5" bestFit="1" customWidth="1"/>
    <col min="46" max="46" width="2.75" bestFit="1" customWidth="1"/>
    <col min="47" max="47" width="6.125" customWidth="1"/>
    <col min="48" max="48" width="3.25" customWidth="1"/>
  </cols>
  <sheetData>
    <row r="1" spans="2:48" x14ac:dyDescent="0.4">
      <c r="B1" t="s">
        <v>250</v>
      </c>
    </row>
    <row r="2" spans="2:48" x14ac:dyDescent="0.4">
      <c r="B2" s="111">
        <v>2307</v>
      </c>
      <c r="I2" s="271"/>
      <c r="J2" s="271"/>
      <c r="K2" s="271"/>
      <c r="L2" s="271"/>
      <c r="M2" s="271"/>
      <c r="N2" s="271"/>
      <c r="O2" s="271"/>
      <c r="P2" s="271"/>
      <c r="Q2" s="271"/>
      <c r="R2" s="271"/>
      <c r="S2" s="271"/>
      <c r="T2" s="271"/>
      <c r="U2" s="271"/>
      <c r="Y2" s="271"/>
      <c r="Z2" s="271"/>
      <c r="AA2" s="271"/>
      <c r="AB2" s="271"/>
      <c r="AC2" s="271"/>
      <c r="AE2" s="271"/>
      <c r="AF2" s="271"/>
      <c r="AG2" s="271"/>
      <c r="AJ2" s="271"/>
      <c r="AK2" s="271"/>
    </row>
    <row r="3" spans="2:48" x14ac:dyDescent="0.4">
      <c r="C3" s="112"/>
      <c r="D3" s="112"/>
      <c r="E3" s="112"/>
      <c r="F3" s="112"/>
      <c r="G3" s="112"/>
      <c r="H3" s="136"/>
      <c r="I3" s="112"/>
      <c r="J3" s="112"/>
      <c r="K3" s="112"/>
      <c r="L3" s="136"/>
      <c r="M3" s="112"/>
      <c r="N3" s="112"/>
      <c r="O3" s="112"/>
      <c r="P3" s="136"/>
      <c r="Q3" s="112"/>
      <c r="R3" s="112"/>
      <c r="S3" s="112"/>
      <c r="T3" s="136"/>
      <c r="U3" s="112"/>
      <c r="V3" s="112"/>
      <c r="W3" s="112"/>
      <c r="X3" s="136"/>
      <c r="Y3" s="112"/>
      <c r="Z3" s="112"/>
      <c r="AA3" s="112"/>
      <c r="AB3" s="136"/>
      <c r="AC3" s="112"/>
      <c r="AD3" s="112"/>
      <c r="AE3" s="112"/>
      <c r="AF3" s="136"/>
      <c r="AG3" s="112"/>
      <c r="AH3" s="112"/>
      <c r="AI3" s="112"/>
      <c r="AJ3" s="136"/>
      <c r="AK3" s="112"/>
      <c r="AL3" s="112"/>
      <c r="AM3" s="112"/>
      <c r="AO3" s="112"/>
      <c r="AP3" s="112"/>
      <c r="AQ3" s="112"/>
      <c r="AS3" s="112"/>
      <c r="AT3" s="112"/>
      <c r="AU3" s="112"/>
    </row>
    <row r="4" spans="2:48" s="122" customFormat="1" ht="74.25" customHeight="1" x14ac:dyDescent="0.4">
      <c r="D4" s="128" t="s">
        <v>259</v>
      </c>
      <c r="E4" s="128" t="s">
        <v>260</v>
      </c>
      <c r="F4" s="128" t="s">
        <v>261</v>
      </c>
      <c r="G4" s="128" t="s">
        <v>262</v>
      </c>
      <c r="I4" s="277" t="s">
        <v>28</v>
      </c>
      <c r="J4" s="277"/>
      <c r="K4" s="277"/>
      <c r="L4" s="141"/>
      <c r="M4" s="277" t="s">
        <v>291</v>
      </c>
      <c r="N4" s="277"/>
      <c r="O4" s="277"/>
      <c r="P4" s="141"/>
      <c r="Q4" s="277" t="s">
        <v>292</v>
      </c>
      <c r="R4" s="277"/>
      <c r="S4" s="277"/>
      <c r="T4" s="141"/>
      <c r="U4" s="277" t="s">
        <v>293</v>
      </c>
      <c r="V4" s="277"/>
      <c r="W4" s="277"/>
      <c r="X4" s="141"/>
      <c r="Y4" s="277" t="s">
        <v>294</v>
      </c>
      <c r="Z4" s="277"/>
      <c r="AA4" s="277"/>
      <c r="AB4" s="141"/>
      <c r="AC4" s="275" t="s">
        <v>266</v>
      </c>
      <c r="AD4" s="275"/>
      <c r="AE4" s="275"/>
      <c r="AF4" s="141"/>
      <c r="AG4" s="277" t="s">
        <v>267</v>
      </c>
      <c r="AH4" s="275"/>
      <c r="AI4" s="275"/>
      <c r="AJ4" s="141"/>
      <c r="AK4" s="277" t="s">
        <v>295</v>
      </c>
      <c r="AL4" s="277"/>
      <c r="AM4" s="277"/>
      <c r="AN4" s="142"/>
      <c r="AO4" s="277" t="s">
        <v>296</v>
      </c>
      <c r="AP4" s="277"/>
      <c r="AQ4" s="277"/>
      <c r="AR4" s="142"/>
      <c r="AS4" s="277" t="s">
        <v>297</v>
      </c>
      <c r="AT4" s="277"/>
      <c r="AU4" s="277"/>
    </row>
    <row r="5" spans="2:48" x14ac:dyDescent="0.4">
      <c r="C5" t="s">
        <v>251</v>
      </c>
      <c r="D5" s="129">
        <f>fuel!B21</f>
        <v>3.45</v>
      </c>
      <c r="E5" s="129">
        <f>fuel!V21</f>
        <v>-1.87</v>
      </c>
      <c r="F5" s="129">
        <f>fuel!U21</f>
        <v>-7</v>
      </c>
      <c r="G5" s="122">
        <f>'old rate'!AN11</f>
        <v>330.44</v>
      </c>
      <c r="I5" s="115">
        <f>IF(D11&gt;10,'old rate'!AN3+(D11-10)*'old rate'!AN4,IF(AND(D11&gt;6,D11&lt;=10),'old rate'!AN3,'old rate'!AN2))</f>
        <v>1320</v>
      </c>
      <c r="J5" t="s">
        <v>252</v>
      </c>
      <c r="K5">
        <v>1</v>
      </c>
      <c r="L5" s="122" t="s">
        <v>253</v>
      </c>
      <c r="M5" s="134">
        <f>IF(D9=1,'old rate'!AN5,0)</f>
        <v>39.44</v>
      </c>
      <c r="N5" t="s">
        <v>252</v>
      </c>
      <c r="O5" s="135">
        <f>IF(OR($D$13&gt;0,$D$14&gt;0,$D$15&gt;0),$D$13,(ROUND($D$12*$E$13/$E$17,0)))</f>
        <v>0</v>
      </c>
      <c r="P5" s="122" t="s">
        <v>253</v>
      </c>
      <c r="Q5" s="134">
        <f>IF(D9=0,'old rate'!AN6,0)</f>
        <v>0</v>
      </c>
      <c r="R5" t="s">
        <v>252</v>
      </c>
      <c r="S5" s="135">
        <f>O5</f>
        <v>0</v>
      </c>
      <c r="T5" s="122" t="s">
        <v>253</v>
      </c>
      <c r="U5" s="134">
        <f>'old rate'!AN7</f>
        <v>26.49</v>
      </c>
      <c r="V5" t="s">
        <v>252</v>
      </c>
      <c r="W5" s="119">
        <f>IF(OR($D$13&gt;0,$D$14&gt;0,$D$15&gt;0),$D$14,ROUND($D$12*$E$15/$E$17,0))</f>
        <v>0</v>
      </c>
      <c r="X5" s="122" t="s">
        <v>253</v>
      </c>
      <c r="Y5" s="134">
        <f>'old rate'!AN8</f>
        <v>12.48</v>
      </c>
      <c r="Z5" t="s">
        <v>252</v>
      </c>
      <c r="AA5" s="135">
        <f>IF(OR($D$13&gt;0,$D$14&gt;0,$D$15&gt;0),$D$15,$D$12-$O$5-$W$5)</f>
        <v>0</v>
      </c>
      <c r="AB5" s="122" t="s">
        <v>253</v>
      </c>
      <c r="AC5" s="148">
        <f>E5</f>
        <v>-1.87</v>
      </c>
      <c r="AD5" t="s">
        <v>252</v>
      </c>
      <c r="AE5" s="135">
        <f>$D$12</f>
        <v>0</v>
      </c>
      <c r="AF5" s="122" t="s">
        <v>253</v>
      </c>
      <c r="AG5" s="148">
        <f>D5</f>
        <v>3.45</v>
      </c>
      <c r="AH5" t="s">
        <v>252</v>
      </c>
      <c r="AI5" s="135">
        <f>$D$12</f>
        <v>0</v>
      </c>
      <c r="AJ5" s="122" t="s">
        <v>253</v>
      </c>
      <c r="AK5" s="115">
        <f>-'old rate'!AN9</f>
        <v>-253</v>
      </c>
      <c r="AL5" t="s">
        <v>252</v>
      </c>
      <c r="AM5" s="143">
        <f>D16</f>
        <v>0</v>
      </c>
      <c r="AN5" s="122" t="s">
        <v>253</v>
      </c>
      <c r="AO5" s="115">
        <f>-'old rate'!AN10</f>
        <v>-154</v>
      </c>
      <c r="AP5" t="s">
        <v>252</v>
      </c>
      <c r="AQ5" s="135">
        <f>D17</f>
        <v>0</v>
      </c>
      <c r="AR5" s="122" t="s">
        <v>253</v>
      </c>
      <c r="AS5" s="115">
        <f>IF(D18="あり",IF(L17=1,U12+Y12,Q12+U12+AG12),0)</f>
        <v>0</v>
      </c>
      <c r="AT5" t="s">
        <v>252</v>
      </c>
      <c r="AU5" s="133">
        <v>-0.05</v>
      </c>
    </row>
    <row r="6" spans="2:48" x14ac:dyDescent="0.4">
      <c r="C6" t="s">
        <v>256</v>
      </c>
      <c r="D6" s="129">
        <f>fuel!B22</f>
        <v>3.45</v>
      </c>
      <c r="E6" s="129">
        <f>fuel!V22</f>
        <v>3.25</v>
      </c>
      <c r="F6" s="144" t="s">
        <v>298</v>
      </c>
      <c r="G6" s="122">
        <f>'new rate'!AN11</f>
        <v>330.44</v>
      </c>
      <c r="I6" s="115">
        <f>IF(D11&gt;10,'new rate'!AN3+(D11-10)*'new rate'!AN4,IF(AND(D11&gt;6,D11&lt;=10),'new rate'!AN3,'new rate'!AN2))</f>
        <v>1375.44</v>
      </c>
      <c r="J6" t="s">
        <v>252</v>
      </c>
      <c r="K6">
        <v>1</v>
      </c>
      <c r="L6" s="122" t="s">
        <v>253</v>
      </c>
      <c r="M6" s="134">
        <f>IF(D9=1,'new rate'!AN5,0)</f>
        <v>34.04</v>
      </c>
      <c r="N6" t="s">
        <v>252</v>
      </c>
      <c r="O6" s="135">
        <f t="shared" ref="O6:O8" si="0">IF(OR($D$13&gt;0,$D$14&gt;0,$D$15&gt;0),$D$13,(ROUND($D$12*$E$13/$E$17,0)))</f>
        <v>0</v>
      </c>
      <c r="P6" s="122" t="s">
        <v>253</v>
      </c>
      <c r="Q6" s="134">
        <f>IF(D9=0,'new rate'!AN6,0)</f>
        <v>0</v>
      </c>
      <c r="R6" t="s">
        <v>252</v>
      </c>
      <c r="S6" s="135">
        <f>O6</f>
        <v>0</v>
      </c>
      <c r="T6" s="122" t="s">
        <v>253</v>
      </c>
      <c r="U6" s="134">
        <f>'new rate'!AN7</f>
        <v>25.98</v>
      </c>
      <c r="V6" t="s">
        <v>252</v>
      </c>
      <c r="W6" s="119">
        <f t="shared" ref="W6:W8" si="1">IF(OR($D$13&gt;0,$D$14&gt;0,$D$15&gt;0),$D$14,ROUND($D$12*$E$15/$E$17,0))</f>
        <v>0</v>
      </c>
      <c r="X6" s="122" t="s">
        <v>253</v>
      </c>
      <c r="Y6" s="134">
        <f>'new rate'!AN8</f>
        <v>15.71</v>
      </c>
      <c r="Z6" t="s">
        <v>252</v>
      </c>
      <c r="AA6" s="135">
        <f>IF(OR($D$13&gt;0,$D$14&gt;0,$D$15&gt;0),$D$15,$D$12-$O$5-$W$5)</f>
        <v>0</v>
      </c>
      <c r="AB6" s="122" t="s">
        <v>253</v>
      </c>
      <c r="AC6" s="148">
        <f>E6</f>
        <v>3.25</v>
      </c>
      <c r="AD6" t="s">
        <v>252</v>
      </c>
      <c r="AE6" s="135">
        <f>$D$12</f>
        <v>0</v>
      </c>
      <c r="AF6" s="122" t="s">
        <v>253</v>
      </c>
      <c r="AG6" s="148">
        <f>D6</f>
        <v>3.45</v>
      </c>
      <c r="AH6" t="s">
        <v>252</v>
      </c>
      <c r="AI6" s="135">
        <f>$D$12</f>
        <v>0</v>
      </c>
      <c r="AJ6" s="122" t="s">
        <v>253</v>
      </c>
      <c r="AK6" s="115"/>
      <c r="AL6" t="s">
        <v>252</v>
      </c>
      <c r="AM6" s="143"/>
      <c r="AN6" s="122" t="s">
        <v>253</v>
      </c>
      <c r="AO6" s="115"/>
      <c r="AP6" t="s">
        <v>252</v>
      </c>
      <c r="AQ6" s="143"/>
      <c r="AR6" s="122" t="s">
        <v>253</v>
      </c>
      <c r="AS6" s="115">
        <f>IF(D18="あり",IF(L18=1,U13+Y13,Q13+U13+AG13),0)</f>
        <v>0</v>
      </c>
      <c r="AT6" t="s">
        <v>252</v>
      </c>
      <c r="AU6" s="133">
        <v>-0.05</v>
      </c>
    </row>
    <row r="7" spans="2:48" x14ac:dyDescent="0.4">
      <c r="C7" s="115" t="s">
        <v>386</v>
      </c>
      <c r="D7" s="129">
        <f>fuel!B26</f>
        <v>1.4</v>
      </c>
      <c r="E7" s="129">
        <f>fuel!V26</f>
        <v>0.91</v>
      </c>
      <c r="F7" s="144" t="s">
        <v>298</v>
      </c>
      <c r="G7" s="122">
        <f>'new rate'!AN11</f>
        <v>330.44</v>
      </c>
      <c r="I7" s="115">
        <f>IF(D11&gt;10,'new rate'!AN3+(D11-10)*'new rate'!AN4,IF(AND(D11&gt;6,D11&lt;=10),'new rate'!AN3,'new rate'!AN2))</f>
        <v>1375.44</v>
      </c>
      <c r="J7" t="s">
        <v>252</v>
      </c>
      <c r="K7">
        <v>1</v>
      </c>
      <c r="L7" s="122" t="s">
        <v>253</v>
      </c>
      <c r="M7" s="134">
        <f>IF(D9=1,'new rate'!AN5,0)</f>
        <v>34.04</v>
      </c>
      <c r="N7" t="s">
        <v>252</v>
      </c>
      <c r="O7" s="135">
        <f t="shared" si="0"/>
        <v>0</v>
      </c>
      <c r="P7" s="122" t="s">
        <v>253</v>
      </c>
      <c r="Q7" s="134">
        <f>IF(D9=0,'new rate'!AN6,0)</f>
        <v>0</v>
      </c>
      <c r="R7" t="s">
        <v>252</v>
      </c>
      <c r="S7" s="135">
        <f>O7</f>
        <v>0</v>
      </c>
      <c r="T7" s="122" t="s">
        <v>253</v>
      </c>
      <c r="U7" s="134">
        <f>'new rate'!AN7</f>
        <v>25.98</v>
      </c>
      <c r="V7" t="s">
        <v>252</v>
      </c>
      <c r="W7" s="119">
        <f t="shared" si="1"/>
        <v>0</v>
      </c>
      <c r="X7" s="122" t="s">
        <v>253</v>
      </c>
      <c r="Y7" s="134">
        <f>'new rate'!AN8</f>
        <v>15.71</v>
      </c>
      <c r="Z7" t="s">
        <v>252</v>
      </c>
      <c r="AA7" s="135">
        <f>IF(OR($D$13&gt;0,$D$14&gt;0,$D$15&gt;0),$D$15,$D$12-$O$5-$W$5)</f>
        <v>0</v>
      </c>
      <c r="AB7" s="122" t="s">
        <v>253</v>
      </c>
      <c r="AC7" s="148">
        <f>E7</f>
        <v>0.91</v>
      </c>
      <c r="AD7" t="s">
        <v>252</v>
      </c>
      <c r="AE7" s="135">
        <f>$D$12</f>
        <v>0</v>
      </c>
      <c r="AF7" s="122" t="s">
        <v>253</v>
      </c>
      <c r="AG7" s="148">
        <f>D7</f>
        <v>1.4</v>
      </c>
      <c r="AH7" t="s">
        <v>252</v>
      </c>
      <c r="AI7" s="135">
        <f>$D$12</f>
        <v>0</v>
      </c>
      <c r="AJ7" s="122" t="s">
        <v>253</v>
      </c>
      <c r="AK7" s="115"/>
      <c r="AL7" t="s">
        <v>252</v>
      </c>
      <c r="AM7" s="143"/>
      <c r="AN7" s="122" t="s">
        <v>253</v>
      </c>
      <c r="AO7" s="115"/>
      <c r="AP7" t="s">
        <v>252</v>
      </c>
      <c r="AQ7" s="143"/>
      <c r="AR7" s="122" t="s">
        <v>253</v>
      </c>
      <c r="AS7" s="115">
        <f>IF(D18="あり",IF(L19=1,U14+Y14,Q14+U14+AG14),0)</f>
        <v>0</v>
      </c>
      <c r="AT7" t="s">
        <v>252</v>
      </c>
      <c r="AU7" s="133">
        <v>-0.05</v>
      </c>
    </row>
    <row r="8" spans="2:48" x14ac:dyDescent="0.4">
      <c r="C8" t="s">
        <v>385</v>
      </c>
      <c r="D8" s="129">
        <f>fuel!B28</f>
        <v>1.4</v>
      </c>
      <c r="E8" s="129">
        <f>fuel!V28</f>
        <v>-9.9499999999999993</v>
      </c>
      <c r="F8" s="144" t="s">
        <v>298</v>
      </c>
      <c r="G8" s="122">
        <f>'new rate2'!AU12</f>
        <v>330.44</v>
      </c>
      <c r="I8" s="115">
        <f>IF(D11&gt;10,'new rate2'!AU4+(D11-10)*'new rate2'!AU5,IF(AND(D11&gt;6,D11&lt;=10),'new rate2'!AU4,'new rate2'!AU3))</f>
        <v>1375.44</v>
      </c>
      <c r="J8" t="s">
        <v>252</v>
      </c>
      <c r="K8">
        <v>1</v>
      </c>
      <c r="L8" s="122" t="s">
        <v>253</v>
      </c>
      <c r="M8" s="134">
        <f>IF(D9=1,'new rate2'!AU6,0)</f>
        <v>44.13</v>
      </c>
      <c r="N8" t="s">
        <v>252</v>
      </c>
      <c r="O8" s="135">
        <f t="shared" si="0"/>
        <v>0</v>
      </c>
      <c r="P8" s="122" t="s">
        <v>253</v>
      </c>
      <c r="Q8" s="134">
        <f>IF(D9=0,'new rate2'!AU7,0)</f>
        <v>0</v>
      </c>
      <c r="R8" t="s">
        <v>252</v>
      </c>
      <c r="S8" s="135">
        <f>O8</f>
        <v>0</v>
      </c>
      <c r="T8" s="122" t="s">
        <v>253</v>
      </c>
      <c r="U8" s="134">
        <f>'new rate2'!AU8</f>
        <v>36.07</v>
      </c>
      <c r="V8" t="s">
        <v>252</v>
      </c>
      <c r="W8" s="119">
        <f t="shared" si="1"/>
        <v>0</v>
      </c>
      <c r="X8" s="122" t="s">
        <v>253</v>
      </c>
      <c r="Y8" s="134">
        <f>'new rate2'!AU9</f>
        <v>29.05</v>
      </c>
      <c r="Z8" t="s">
        <v>252</v>
      </c>
      <c r="AA8" s="135">
        <f>IF(OR($D$13&gt;0,$D$14&gt;0,$D$15&gt;0),$D$15,$D$12-$O$5-$W$5)</f>
        <v>0</v>
      </c>
      <c r="AB8" s="122" t="s">
        <v>253</v>
      </c>
      <c r="AC8" s="148">
        <f>E8</f>
        <v>-9.9499999999999993</v>
      </c>
      <c r="AD8" t="s">
        <v>252</v>
      </c>
      <c r="AE8" s="135">
        <f>$D$12</f>
        <v>0</v>
      </c>
      <c r="AF8" s="122" t="s">
        <v>253</v>
      </c>
      <c r="AG8" s="148">
        <f>D8</f>
        <v>1.4</v>
      </c>
      <c r="AH8" t="s">
        <v>252</v>
      </c>
      <c r="AI8" s="135">
        <f>$D$12</f>
        <v>0</v>
      </c>
      <c r="AJ8" s="122" t="s">
        <v>253</v>
      </c>
      <c r="AK8" s="115"/>
      <c r="AL8" t="s">
        <v>252</v>
      </c>
      <c r="AM8" s="143"/>
      <c r="AN8" s="122" t="s">
        <v>253</v>
      </c>
      <c r="AO8" s="115"/>
      <c r="AP8" t="s">
        <v>252</v>
      </c>
      <c r="AQ8" s="143"/>
      <c r="AR8" s="122" t="s">
        <v>253</v>
      </c>
      <c r="AS8" s="115">
        <f>IF(D18="あり",IF(L20=1,U15+Y15,Q15+U15+AG15),0)</f>
        <v>0</v>
      </c>
      <c r="AT8" t="s">
        <v>252</v>
      </c>
      <c r="AU8" s="133">
        <v>-0.05</v>
      </c>
    </row>
    <row r="9" spans="2:48" x14ac:dyDescent="0.4">
      <c r="C9" t="s">
        <v>289</v>
      </c>
      <c r="D9">
        <f>IF(OR(D19=7,D19=8,D19=9),1,0)</f>
        <v>1</v>
      </c>
      <c r="G9" s="112"/>
    </row>
    <row r="10" spans="2:48" x14ac:dyDescent="0.4">
      <c r="C10" s="116" t="s">
        <v>4</v>
      </c>
      <c r="D10" s="117" t="s">
        <v>12</v>
      </c>
      <c r="G10" s="136" t="s">
        <v>268</v>
      </c>
      <c r="I10" s="275" t="s">
        <v>269</v>
      </c>
      <c r="J10" s="275"/>
      <c r="K10" s="275"/>
      <c r="L10" s="275"/>
      <c r="M10" s="271" t="s">
        <v>290</v>
      </c>
      <c r="N10" s="271"/>
      <c r="O10" s="271"/>
      <c r="P10" s="271"/>
      <c r="Q10" s="271"/>
      <c r="R10" s="271"/>
      <c r="S10" s="271"/>
      <c r="T10" s="271"/>
      <c r="U10" s="271" t="s">
        <v>269</v>
      </c>
      <c r="V10" s="271"/>
      <c r="W10" s="271"/>
      <c r="X10" s="271"/>
      <c r="Y10" s="271"/>
      <c r="Z10" s="271"/>
      <c r="AA10" s="271"/>
      <c r="AB10" s="271"/>
      <c r="AC10" s="275" t="s">
        <v>269</v>
      </c>
      <c r="AD10" s="275"/>
      <c r="AE10" s="275"/>
      <c r="AF10" s="275"/>
      <c r="AG10" s="275" t="s">
        <v>270</v>
      </c>
      <c r="AH10" s="275"/>
      <c r="AI10" s="275"/>
      <c r="AJ10" s="275"/>
      <c r="AK10" s="275" t="s">
        <v>269</v>
      </c>
      <c r="AL10" s="275"/>
      <c r="AM10" s="275"/>
      <c r="AN10" s="275"/>
      <c r="AO10" s="275" t="s">
        <v>269</v>
      </c>
      <c r="AP10" s="275"/>
      <c r="AQ10" s="275"/>
      <c r="AR10" s="275"/>
      <c r="AS10" s="275" t="s">
        <v>269</v>
      </c>
      <c r="AT10" s="275"/>
      <c r="AU10" s="275"/>
      <c r="AV10" s="275"/>
    </row>
    <row r="11" spans="2:48" x14ac:dyDescent="0.4">
      <c r="C11" s="116" t="s">
        <v>264</v>
      </c>
      <c r="D11" s="120">
        <f>試算諸元入力!Q12</f>
        <v>0</v>
      </c>
      <c r="E11" s="271" t="s">
        <v>299</v>
      </c>
      <c r="F11" s="271"/>
      <c r="G11" s="136" t="s">
        <v>271</v>
      </c>
      <c r="I11" s="271" t="s">
        <v>272</v>
      </c>
      <c r="J11" s="271"/>
      <c r="K11" s="271"/>
      <c r="M11" s="271" t="s">
        <v>265</v>
      </c>
      <c r="N11" s="271"/>
      <c r="O11" s="271"/>
      <c r="P11" s="271"/>
      <c r="Q11" s="271"/>
      <c r="R11" s="271"/>
      <c r="S11" s="271"/>
      <c r="U11" s="271" t="s">
        <v>265</v>
      </c>
      <c r="V11" s="271"/>
      <c r="W11" s="271"/>
      <c r="X11" s="271"/>
      <c r="Y11" s="271"/>
      <c r="Z11" s="271"/>
      <c r="AA11" s="271"/>
      <c r="AC11" s="271" t="s">
        <v>254</v>
      </c>
      <c r="AD11" s="271"/>
      <c r="AE11" s="271"/>
      <c r="AG11" s="271" t="s">
        <v>255</v>
      </c>
      <c r="AH11" s="271"/>
      <c r="AI11" s="271"/>
      <c r="AK11" s="271" t="s">
        <v>300</v>
      </c>
      <c r="AL11" s="271"/>
      <c r="AM11" s="271"/>
      <c r="AO11" s="271" t="s">
        <v>301</v>
      </c>
      <c r="AP11" s="271"/>
      <c r="AQ11" s="271"/>
      <c r="AS11" s="271" t="s">
        <v>302</v>
      </c>
      <c r="AT11" s="271"/>
      <c r="AU11" s="271"/>
    </row>
    <row r="12" spans="2:48" x14ac:dyDescent="0.4">
      <c r="C12" s="116" t="s">
        <v>273</v>
      </c>
      <c r="D12" s="125">
        <f>SUM(D13:D15)</f>
        <v>0</v>
      </c>
      <c r="E12" s="122" t="s">
        <v>93</v>
      </c>
      <c r="F12" s="122" t="s">
        <v>101</v>
      </c>
      <c r="G12" s="137">
        <f>IF(ROUNDDOWN(SUM(I12,M12,Q12,U12,Y12,AC12,AG12),0)&lt;G5,ROUNDDOWN(G5,0),ROUNDDOWN(SUM(I12,M12,Q12,U12,Y12,AC12,AG12,),0))</f>
        <v>660</v>
      </c>
      <c r="H12" s="122" t="s">
        <v>274</v>
      </c>
      <c r="I12" s="274">
        <f>IF($D$12=0,(I5*K5)/2,I5*K5)</f>
        <v>660</v>
      </c>
      <c r="J12" s="274"/>
      <c r="K12" s="274"/>
      <c r="L12" s="122" t="s">
        <v>253</v>
      </c>
      <c r="M12" s="268">
        <f>M5*O5</f>
        <v>0</v>
      </c>
      <c r="N12" s="268"/>
      <c r="O12" s="268"/>
      <c r="P12" s="122" t="s">
        <v>253</v>
      </c>
      <c r="Q12" s="268">
        <f>Q5*S5</f>
        <v>0</v>
      </c>
      <c r="R12" s="268"/>
      <c r="S12" s="268"/>
      <c r="T12" s="122" t="s">
        <v>253</v>
      </c>
      <c r="U12" s="268">
        <f>U5*W5</f>
        <v>0</v>
      </c>
      <c r="V12" s="268"/>
      <c r="W12" s="268"/>
      <c r="X12" s="122" t="s">
        <v>253</v>
      </c>
      <c r="Y12" s="268">
        <f>Y5*AA5</f>
        <v>0</v>
      </c>
      <c r="Z12" s="268"/>
      <c r="AA12" s="268"/>
      <c r="AB12" s="122" t="s">
        <v>253</v>
      </c>
      <c r="AC12" s="268">
        <f>AC5*AE5</f>
        <v>0</v>
      </c>
      <c r="AD12" s="268"/>
      <c r="AE12" s="268"/>
      <c r="AF12" s="122" t="s">
        <v>253</v>
      </c>
      <c r="AG12" s="268">
        <f>ROUNDDOWN(AG5*AI5,0)</f>
        <v>0</v>
      </c>
      <c r="AH12" s="268"/>
      <c r="AI12" s="268"/>
      <c r="AJ12" s="122" t="s">
        <v>253</v>
      </c>
      <c r="AK12" s="268">
        <f>IF(AK5*AM5&gt;'old rate'!AN13,'old rate'!AN13,AK5*AM5)</f>
        <v>0</v>
      </c>
      <c r="AL12" s="268"/>
      <c r="AM12" s="268"/>
      <c r="AN12" s="122" t="s">
        <v>253</v>
      </c>
      <c r="AO12" s="268">
        <f>IF(AO5*AQ5&gt;'old rate'!AR13,'old rate'!AR13,AO5*AQ5)</f>
        <v>0</v>
      </c>
      <c r="AP12" s="268"/>
      <c r="AQ12" s="268"/>
      <c r="AR12" s="122" t="s">
        <v>253</v>
      </c>
      <c r="AS12" s="268">
        <f>IF(AS5*AU5&gt;'old rate'!AV13,'old rate'!AV13,AS5*AU5)</f>
        <v>0</v>
      </c>
      <c r="AT12" s="268"/>
      <c r="AU12" s="268"/>
    </row>
    <row r="13" spans="2:48" x14ac:dyDescent="0.4">
      <c r="C13" s="116" t="s">
        <v>303</v>
      </c>
      <c r="D13" s="125">
        <f>IF(D9=1,試算諸元入力!Q14,0)</f>
        <v>0</v>
      </c>
      <c r="E13" s="138">
        <v>7</v>
      </c>
      <c r="F13" s="139"/>
      <c r="G13" s="137">
        <f>IF(ROUNDDOWN(SUM(I13,M13,Q13,U13,Y13,AC13,AG13),0)&lt;G6,ROUNDDOWN(G6,0),ROUNDDOWN(SUM(I13,M13,Q13,U13,Y13,AC13,AG13),0))</f>
        <v>687</v>
      </c>
      <c r="H13" s="122" t="s">
        <v>274</v>
      </c>
      <c r="I13" s="274">
        <f t="shared" ref="I13:I15" si="2">IF($D$12=0,(I6*K6)/2,I6*K6)</f>
        <v>687.72</v>
      </c>
      <c r="J13" s="274"/>
      <c r="K13" s="274"/>
      <c r="L13" s="122" t="s">
        <v>253</v>
      </c>
      <c r="M13" s="268">
        <f t="shared" ref="M13:M15" si="3">M6*O6</f>
        <v>0</v>
      </c>
      <c r="N13" s="268"/>
      <c r="O13" s="268"/>
      <c r="P13" s="122" t="s">
        <v>253</v>
      </c>
      <c r="Q13" s="268">
        <f t="shared" ref="Q13:Q15" si="4">Q6*S6</f>
        <v>0</v>
      </c>
      <c r="R13" s="268"/>
      <c r="S13" s="268"/>
      <c r="T13" s="122" t="s">
        <v>253</v>
      </c>
      <c r="U13" s="268">
        <f t="shared" ref="U13:U15" si="5">U6*W6</f>
        <v>0</v>
      </c>
      <c r="V13" s="268"/>
      <c r="W13" s="268"/>
      <c r="X13" s="122" t="s">
        <v>253</v>
      </c>
      <c r="Y13" s="268">
        <f t="shared" ref="Y13:Y15" si="6">Y6*AA6</f>
        <v>0</v>
      </c>
      <c r="Z13" s="268"/>
      <c r="AA13" s="268"/>
      <c r="AB13" s="122" t="s">
        <v>253</v>
      </c>
      <c r="AC13" s="268">
        <f t="shared" ref="AC13:AC15" si="7">AC6*AE6</f>
        <v>0</v>
      </c>
      <c r="AD13" s="268"/>
      <c r="AE13" s="268"/>
      <c r="AF13" s="122" t="s">
        <v>253</v>
      </c>
      <c r="AG13" s="268">
        <f t="shared" ref="AG13:AG15" si="8">ROUNDDOWN(AG6*AI6,0)</f>
        <v>0</v>
      </c>
      <c r="AH13" s="268"/>
      <c r="AI13" s="268"/>
      <c r="AJ13" s="122" t="s">
        <v>253</v>
      </c>
      <c r="AK13" s="268">
        <f>IF(AK6*AM6&gt;'new rate'!AN13,'new rate'!AN13,AK6*AM6)</f>
        <v>0</v>
      </c>
      <c r="AL13" s="268"/>
      <c r="AM13" s="268"/>
      <c r="AN13" s="122" t="s">
        <v>253</v>
      </c>
      <c r="AO13" s="268">
        <f>IF(AO6*AQ6&gt;'new rate'!AR13,'new rate'!AR13,AO6*AQ6)</f>
        <v>0</v>
      </c>
      <c r="AP13" s="268"/>
      <c r="AQ13" s="268"/>
      <c r="AR13" s="122" t="s">
        <v>253</v>
      </c>
      <c r="AS13" s="268">
        <f>IF(AS6*AU6&gt;'new rate'!AV13,'new rate'!AV13,AS6*AU6)</f>
        <v>0</v>
      </c>
      <c r="AT13" s="268"/>
      <c r="AU13" s="268"/>
    </row>
    <row r="14" spans="2:48" x14ac:dyDescent="0.4">
      <c r="C14" s="145" t="s">
        <v>304</v>
      </c>
      <c r="D14" s="125">
        <f>試算諸元入力!Q15</f>
        <v>0</v>
      </c>
      <c r="E14" s="138"/>
      <c r="F14" s="139">
        <v>7</v>
      </c>
      <c r="G14" s="165">
        <f>IF(ROUNDDOWN(SUM(I14,M14,Q14,U14,Y14,AC14,AG14),0)&lt;G7,ROUNDDOWN(G7,0),ROUNDDOWN(SUM(I14,M14,Q14,U14,Y14,AC14,AG14),0))</f>
        <v>687</v>
      </c>
      <c r="H14" s="166" t="s">
        <v>274</v>
      </c>
      <c r="I14" s="273">
        <f t="shared" si="2"/>
        <v>687.72</v>
      </c>
      <c r="J14" s="273"/>
      <c r="K14" s="273"/>
      <c r="L14" s="166" t="s">
        <v>253</v>
      </c>
      <c r="M14" s="265">
        <f t="shared" si="3"/>
        <v>0</v>
      </c>
      <c r="N14" s="265"/>
      <c r="O14" s="265"/>
      <c r="P14" s="166" t="s">
        <v>253</v>
      </c>
      <c r="Q14" s="265">
        <f t="shared" si="4"/>
        <v>0</v>
      </c>
      <c r="R14" s="265"/>
      <c r="S14" s="265"/>
      <c r="T14" s="166" t="s">
        <v>253</v>
      </c>
      <c r="U14" s="265">
        <f t="shared" si="5"/>
        <v>0</v>
      </c>
      <c r="V14" s="265"/>
      <c r="W14" s="265"/>
      <c r="X14" s="166" t="s">
        <v>253</v>
      </c>
      <c r="Y14" s="265">
        <f t="shared" si="6"/>
        <v>0</v>
      </c>
      <c r="Z14" s="265"/>
      <c r="AA14" s="265"/>
      <c r="AB14" s="166" t="s">
        <v>253</v>
      </c>
      <c r="AC14" s="265">
        <f t="shared" si="7"/>
        <v>0</v>
      </c>
      <c r="AD14" s="265"/>
      <c r="AE14" s="265"/>
      <c r="AF14" s="166" t="s">
        <v>253</v>
      </c>
      <c r="AG14" s="265">
        <f t="shared" si="8"/>
        <v>0</v>
      </c>
      <c r="AH14" s="265"/>
      <c r="AI14" s="266"/>
      <c r="AJ14" s="122" t="s">
        <v>253</v>
      </c>
      <c r="AK14" s="268">
        <f>IF(AK7*AM7&gt;'new rate'!AN13,'new rate'!AN13,AK7*AM7)</f>
        <v>0</v>
      </c>
      <c r="AL14" s="268"/>
      <c r="AM14" s="268"/>
      <c r="AN14" s="122" t="s">
        <v>253</v>
      </c>
      <c r="AO14" s="268">
        <f>IF(AO7*AQ7&gt;'new rate'!AR13,'new rate'!AR13,AO7*AQ7)</f>
        <v>0</v>
      </c>
      <c r="AP14" s="268"/>
      <c r="AQ14" s="268"/>
      <c r="AR14" s="122" t="s">
        <v>253</v>
      </c>
      <c r="AS14" s="268">
        <f>IF(AS7*AU7&gt;'new rate'!AV13,'new rate'!AV13,AS7*AU7)</f>
        <v>0</v>
      </c>
      <c r="AT14" s="268"/>
      <c r="AU14" s="268"/>
    </row>
    <row r="15" spans="2:48" x14ac:dyDescent="0.4">
      <c r="C15" s="116" t="s">
        <v>305</v>
      </c>
      <c r="D15" s="125">
        <f>試算諸元入力!Q16</f>
        <v>0</v>
      </c>
      <c r="E15" s="138">
        <v>9</v>
      </c>
      <c r="F15" s="139">
        <v>9</v>
      </c>
      <c r="G15" s="165">
        <f>IF(ROUNDDOWN(SUM(I15,M15,Q15,U15,Y15,AC15,AG15),0)&lt;G8,ROUNDDOWN(G8,0),ROUNDDOWN(SUM(I15,M15,Q15,U15,Y15,AC15,AG15),0))</f>
        <v>687</v>
      </c>
      <c r="H15" s="166" t="s">
        <v>274</v>
      </c>
      <c r="I15" s="273">
        <f t="shared" si="2"/>
        <v>687.72</v>
      </c>
      <c r="J15" s="273"/>
      <c r="K15" s="273"/>
      <c r="L15" s="166" t="s">
        <v>253</v>
      </c>
      <c r="M15" s="265">
        <f t="shared" si="3"/>
        <v>0</v>
      </c>
      <c r="N15" s="265"/>
      <c r="O15" s="265"/>
      <c r="P15" s="166" t="s">
        <v>253</v>
      </c>
      <c r="Q15" s="265">
        <f t="shared" si="4"/>
        <v>0</v>
      </c>
      <c r="R15" s="265"/>
      <c r="S15" s="265"/>
      <c r="T15" s="166" t="s">
        <v>253</v>
      </c>
      <c r="U15" s="265">
        <f t="shared" si="5"/>
        <v>0</v>
      </c>
      <c r="V15" s="265"/>
      <c r="W15" s="265"/>
      <c r="X15" s="166" t="s">
        <v>253</v>
      </c>
      <c r="Y15" s="265">
        <f t="shared" si="6"/>
        <v>0</v>
      </c>
      <c r="Z15" s="265"/>
      <c r="AA15" s="265"/>
      <c r="AB15" s="166" t="s">
        <v>253</v>
      </c>
      <c r="AC15" s="265">
        <f t="shared" si="7"/>
        <v>0</v>
      </c>
      <c r="AD15" s="265"/>
      <c r="AE15" s="265"/>
      <c r="AF15" s="166" t="s">
        <v>253</v>
      </c>
      <c r="AG15" s="265">
        <f t="shared" si="8"/>
        <v>0</v>
      </c>
      <c r="AH15" s="265"/>
      <c r="AI15" s="266"/>
      <c r="AJ15" s="122" t="s">
        <v>253</v>
      </c>
      <c r="AK15" s="268">
        <f>IF(AK8*AM8&gt;'new rate'!AN13,'new rate'!AN13,AK8*AM8)</f>
        <v>0</v>
      </c>
      <c r="AL15" s="268"/>
      <c r="AM15" s="268"/>
      <c r="AN15" s="122" t="s">
        <v>253</v>
      </c>
      <c r="AO15" s="268">
        <f>IF(AO8*AQ8&gt;'new rate'!AR13,'new rate'!AR13,AO8*AQ8)</f>
        <v>0</v>
      </c>
      <c r="AP15" s="268"/>
      <c r="AQ15" s="268"/>
      <c r="AR15" s="122" t="s">
        <v>253</v>
      </c>
      <c r="AS15" s="268">
        <f>IF(AS8*AU8&gt;'new rate'!AV13,'new rate'!AV13,AS8*AU8)</f>
        <v>0</v>
      </c>
      <c r="AT15" s="268"/>
      <c r="AU15" s="268"/>
    </row>
    <row r="16" spans="2:48" x14ac:dyDescent="0.4">
      <c r="C16" s="116" t="s">
        <v>306</v>
      </c>
      <c r="D16" s="140">
        <f>試算諸元入力!Q23</f>
        <v>0</v>
      </c>
      <c r="E16" s="122">
        <v>8</v>
      </c>
      <c r="F16" s="122">
        <v>8</v>
      </c>
    </row>
    <row r="17" spans="3:6" x14ac:dyDescent="0.4">
      <c r="C17" s="116" t="s">
        <v>307</v>
      </c>
      <c r="D17" s="140">
        <f>試算諸元入力!Q25</f>
        <v>0</v>
      </c>
      <c r="E17" s="138">
        <v>24</v>
      </c>
      <c r="F17" s="139">
        <v>24</v>
      </c>
    </row>
    <row r="18" spans="3:6" x14ac:dyDescent="0.4">
      <c r="C18" s="116" t="s">
        <v>302</v>
      </c>
      <c r="D18" s="140" t="str">
        <f>試算諸元入力!Q26</f>
        <v>なし</v>
      </c>
    </row>
    <row r="19" spans="3:6" x14ac:dyDescent="0.4">
      <c r="C19" s="116" t="s">
        <v>342</v>
      </c>
      <c r="D19" s="140">
        <f>試算諸元入力!Q22</f>
        <v>7</v>
      </c>
    </row>
    <row r="20" spans="3:6" x14ac:dyDescent="0.4">
      <c r="C20" s="116" t="s">
        <v>50</v>
      </c>
      <c r="D20" s="140">
        <v>1</v>
      </c>
    </row>
  </sheetData>
  <mergeCells count="72">
    <mergeCell ref="I4:K4"/>
    <mergeCell ref="M4:O4"/>
    <mergeCell ref="Q4:S4"/>
    <mergeCell ref="U4:W4"/>
    <mergeCell ref="Y4:AA4"/>
    <mergeCell ref="I2:U2"/>
    <mergeCell ref="Y2:AA2"/>
    <mergeCell ref="AB2:AC2"/>
    <mergeCell ref="AE2:AG2"/>
    <mergeCell ref="AJ2:AK2"/>
    <mergeCell ref="AC4:AE4"/>
    <mergeCell ref="AG4:AI4"/>
    <mergeCell ref="AK4:AM4"/>
    <mergeCell ref="AO4:AQ4"/>
    <mergeCell ref="AS4:AU4"/>
    <mergeCell ref="AK10:AN10"/>
    <mergeCell ref="AO10:AR10"/>
    <mergeCell ref="AS10:AV10"/>
    <mergeCell ref="E11:F11"/>
    <mergeCell ref="I11:K11"/>
    <mergeCell ref="M11:S11"/>
    <mergeCell ref="U11:AA11"/>
    <mergeCell ref="AC11:AE11"/>
    <mergeCell ref="AG11:AI11"/>
    <mergeCell ref="AK11:AM11"/>
    <mergeCell ref="I10:L10"/>
    <mergeCell ref="M10:T10"/>
    <mergeCell ref="U10:AB10"/>
    <mergeCell ref="AC10:AF10"/>
    <mergeCell ref="AG10:AJ10"/>
    <mergeCell ref="AO11:AQ11"/>
    <mergeCell ref="AS11:AU11"/>
    <mergeCell ref="I12:K12"/>
    <mergeCell ref="M12:O12"/>
    <mergeCell ref="Q12:S12"/>
    <mergeCell ref="U12:W12"/>
    <mergeCell ref="Y12:AA12"/>
    <mergeCell ref="AC12:AE12"/>
    <mergeCell ref="AG12:AI12"/>
    <mergeCell ref="AK12:AM12"/>
    <mergeCell ref="AO12:AQ12"/>
    <mergeCell ref="AS12:AU12"/>
    <mergeCell ref="I13:K13"/>
    <mergeCell ref="M13:O13"/>
    <mergeCell ref="Q13:S13"/>
    <mergeCell ref="U13:W13"/>
    <mergeCell ref="Y13:AA13"/>
    <mergeCell ref="AC13:AE13"/>
    <mergeCell ref="AG13:AI13"/>
    <mergeCell ref="AK13:AM13"/>
    <mergeCell ref="AO13:AQ13"/>
    <mergeCell ref="AS13:AU13"/>
    <mergeCell ref="I14:K14"/>
    <mergeCell ref="M14:O14"/>
    <mergeCell ref="Q14:S14"/>
    <mergeCell ref="U14:W14"/>
    <mergeCell ref="Y14:AA14"/>
    <mergeCell ref="AC14:AE14"/>
    <mergeCell ref="AG14:AI14"/>
    <mergeCell ref="AK14:AM14"/>
    <mergeCell ref="AO15:AQ15"/>
    <mergeCell ref="AS15:AU15"/>
    <mergeCell ref="AO14:AQ14"/>
    <mergeCell ref="AS14:AU14"/>
    <mergeCell ref="AC15:AE15"/>
    <mergeCell ref="AG15:AI15"/>
    <mergeCell ref="AK15:AM15"/>
    <mergeCell ref="I15:K15"/>
    <mergeCell ref="M15:O15"/>
    <mergeCell ref="Q15:S15"/>
    <mergeCell ref="U15:W15"/>
    <mergeCell ref="Y15:AA15"/>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103A-766E-4884-9CCB-F4350EF4CE21}">
  <sheetPr>
    <tabColor theme="5" tint="0.79998168889431442"/>
  </sheetPr>
  <dimension ref="B1:AF17"/>
  <sheetViews>
    <sheetView zoomScaleNormal="100" workbookViewId="0">
      <pane xSplit="2" ySplit="2" topLeftCell="C3" activePane="bottomRight" state="frozen"/>
      <selection activeCell="D44" sqref="D44:O44"/>
      <selection pane="topRight" activeCell="D44" sqref="D44:O44"/>
      <selection pane="bottomLeft" activeCell="D44" sqref="D44:O44"/>
      <selection pane="bottomRight" activeCell="D44" sqref="D44:O44"/>
    </sheetView>
  </sheetViews>
  <sheetFormatPr defaultRowHeight="18.75" x14ac:dyDescent="0.4"/>
  <cols>
    <col min="1" max="1" width="2.25" customWidth="1"/>
    <col min="2" max="2" width="5.5" bestFit="1" customWidth="1"/>
    <col min="3" max="3" width="17.625" bestFit="1" customWidth="1"/>
    <col min="4" max="6" width="10.875" customWidth="1"/>
    <col min="7" max="7" width="15.125" bestFit="1" customWidth="1"/>
    <col min="8" max="8" width="3.25" bestFit="1" customWidth="1"/>
    <col min="9" max="9" width="11.125" customWidth="1"/>
    <col min="10" max="10" width="3.25" bestFit="1" customWidth="1"/>
    <col min="11" max="11" width="4.5" customWidth="1"/>
    <col min="12" max="12" width="3.25" customWidth="1"/>
    <col min="13" max="13" width="7.375" customWidth="1"/>
    <col min="14" max="14" width="2.75" bestFit="1" customWidth="1"/>
    <col min="15" max="15" width="7" customWidth="1"/>
    <col min="16" max="16" width="2.75" customWidth="1"/>
    <col min="17" max="17" width="9" bestFit="1" customWidth="1"/>
    <col min="18" max="18" width="3.5" customWidth="1"/>
    <col min="19" max="19" width="7.625" customWidth="1"/>
    <col min="20" max="20" width="3.5" customWidth="1"/>
    <col min="21" max="21" width="9" bestFit="1" customWidth="1"/>
    <col min="22" max="22" width="2.75" bestFit="1" customWidth="1"/>
    <col min="23" max="23" width="7" customWidth="1"/>
    <col min="24" max="24" width="3.25" bestFit="1" customWidth="1"/>
    <col min="26" max="26" width="2.75" bestFit="1" customWidth="1"/>
    <col min="27" max="27" width="6.125" customWidth="1"/>
    <col min="28" max="28" width="3.25" bestFit="1" customWidth="1"/>
    <col min="29" max="29" width="7.125" bestFit="1" customWidth="1"/>
    <col min="30" max="30" width="2.25" bestFit="1" customWidth="1"/>
    <col min="31" max="31" width="7.875" customWidth="1"/>
    <col min="32" max="32" width="3.25" customWidth="1"/>
  </cols>
  <sheetData>
    <row r="1" spans="2:32" x14ac:dyDescent="0.4">
      <c r="B1" t="s">
        <v>250</v>
      </c>
    </row>
    <row r="2" spans="2:32" x14ac:dyDescent="0.4">
      <c r="B2" s="111">
        <v>2306</v>
      </c>
      <c r="I2" s="271"/>
      <c r="J2" s="271"/>
      <c r="K2" s="271"/>
      <c r="L2" s="271"/>
      <c r="M2" s="271"/>
      <c r="Q2" s="271"/>
      <c r="R2" s="271"/>
      <c r="S2" s="271"/>
      <c r="T2" s="271"/>
      <c r="U2" s="271"/>
      <c r="W2" s="271"/>
      <c r="X2" s="271"/>
      <c r="Y2" s="271"/>
      <c r="AA2" s="271"/>
      <c r="AB2" s="271"/>
      <c r="AC2" s="271"/>
    </row>
    <row r="3" spans="2:32" x14ac:dyDescent="0.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2:32" s="122" customFormat="1" ht="74.25" customHeight="1" x14ac:dyDescent="0.4">
      <c r="D4" s="128" t="s">
        <v>259</v>
      </c>
      <c r="E4" s="128" t="s">
        <v>260</v>
      </c>
      <c r="F4" s="128" t="s">
        <v>261</v>
      </c>
      <c r="G4" s="128" t="s">
        <v>262</v>
      </c>
      <c r="I4" s="276" t="s">
        <v>28</v>
      </c>
      <c r="J4" s="276"/>
      <c r="K4" s="276"/>
      <c r="M4" s="276" t="s">
        <v>308</v>
      </c>
      <c r="N4" s="276"/>
      <c r="O4" s="276"/>
      <c r="Q4" s="276" t="s">
        <v>309</v>
      </c>
      <c r="R4" s="276"/>
      <c r="S4" s="276"/>
      <c r="U4" s="276" t="s">
        <v>310</v>
      </c>
      <c r="V4" s="276"/>
      <c r="W4" s="276"/>
      <c r="Y4" s="271" t="s">
        <v>266</v>
      </c>
      <c r="Z4" s="271"/>
      <c r="AA4" s="271"/>
      <c r="AC4" s="276" t="s">
        <v>267</v>
      </c>
      <c r="AD4" s="271"/>
      <c r="AE4" s="271"/>
    </row>
    <row r="5" spans="2:32" x14ac:dyDescent="0.4">
      <c r="C5" t="s">
        <v>251</v>
      </c>
      <c r="D5" s="129">
        <f>fuel!B21</f>
        <v>3.45</v>
      </c>
      <c r="E5" s="129">
        <f>fuel!V21</f>
        <v>-1.87</v>
      </c>
      <c r="F5" s="129">
        <f>fuel!U21</f>
        <v>-7</v>
      </c>
      <c r="G5" s="122" t="s">
        <v>280</v>
      </c>
      <c r="I5" s="115">
        <f>IF(D11&gt;10,'old rate'!AV10+(D11-10)*'old rate'!AV11,IF(AND(D11&gt;6,D11&lt;=10),'old rate'!AV10,'old rate'!AV9))</f>
        <v>1320</v>
      </c>
      <c r="J5" t="s">
        <v>252</v>
      </c>
      <c r="K5">
        <v>1</v>
      </c>
      <c r="L5" t="s">
        <v>253</v>
      </c>
      <c r="M5">
        <f>IF($D$9=1,'old rate'!AV12,0)</f>
        <v>24.46</v>
      </c>
      <c r="N5" t="s">
        <v>252</v>
      </c>
      <c r="O5" s="146">
        <f>IF(OR($D$13&gt;0,$D$14&gt;0,$D$15&gt;0),$D$13,(ROUND($D$12*$E$13/$E$16,0)))</f>
        <v>0</v>
      </c>
      <c r="P5" t="s">
        <v>253</v>
      </c>
      <c r="Q5">
        <f>'old rate'!AV13</f>
        <v>32.58</v>
      </c>
      <c r="R5" t="s">
        <v>252</v>
      </c>
      <c r="S5">
        <f>IF(OR($D$13&gt;0,$D$14&gt;0,$D$15&gt;0),$D$14,IF($D$9=1,ROUND($D$12*$E$14/$E$16,0),ROUND($D$12*$F$14/$F$16,0)))</f>
        <v>0</v>
      </c>
      <c r="T5" t="s">
        <v>253</v>
      </c>
      <c r="U5">
        <f>'old rate'!AV14</f>
        <v>37.619999999999997</v>
      </c>
      <c r="V5" t="s">
        <v>252</v>
      </c>
      <c r="W5">
        <f>IF(OR($D$13&gt;0,$D$14&gt;0,$D$15&gt;0),$D$15,$D$12-$O$5-$S$5)</f>
        <v>0</v>
      </c>
      <c r="X5" t="s">
        <v>253</v>
      </c>
      <c r="Y5" s="147">
        <f>E5</f>
        <v>-1.87</v>
      </c>
      <c r="Z5" t="s">
        <v>252</v>
      </c>
      <c r="AA5" s="135">
        <f>$D$12</f>
        <v>0</v>
      </c>
      <c r="AB5" t="s">
        <v>253</v>
      </c>
      <c r="AC5" s="147">
        <f>D5</f>
        <v>3.45</v>
      </c>
      <c r="AD5" t="s">
        <v>252</v>
      </c>
      <c r="AE5" s="135">
        <f>$D$12</f>
        <v>0</v>
      </c>
    </row>
    <row r="6" spans="2:32" x14ac:dyDescent="0.4">
      <c r="C6" t="s">
        <v>256</v>
      </c>
      <c r="D6" s="129">
        <f>fuel!B22</f>
        <v>3.45</v>
      </c>
      <c r="E6" s="129">
        <f>fuel!V22</f>
        <v>3.25</v>
      </c>
      <c r="F6" s="144" t="s">
        <v>298</v>
      </c>
      <c r="G6" s="122" t="s">
        <v>280</v>
      </c>
      <c r="I6" s="115">
        <f>IF(D11&gt;10,'new rate'!AN15+(D11-10)*'new rate'!AN16,IF(AND(D11&gt;6,D11&lt;=10),'new rate'!AN15,'new rate'!AN14))</f>
        <v>1375.44</v>
      </c>
      <c r="J6" t="s">
        <v>252</v>
      </c>
      <c r="K6">
        <v>1</v>
      </c>
      <c r="L6" t="s">
        <v>253</v>
      </c>
      <c r="M6">
        <f>IF($D$9=1,'new rate'!AN17,0)</f>
        <v>44.64</v>
      </c>
      <c r="N6" t="s">
        <v>252</v>
      </c>
      <c r="O6" s="146">
        <f t="shared" ref="O6:O7" si="0">IF(OR($D$13&gt;0,$D$14&gt;0,$D$15&gt;0),$D$13,(ROUND($D$12*$E$13/$E$16,0)))</f>
        <v>0</v>
      </c>
      <c r="P6" t="s">
        <v>253</v>
      </c>
      <c r="Q6">
        <f>'new rate'!AN18</f>
        <v>29.04</v>
      </c>
      <c r="R6" t="s">
        <v>252</v>
      </c>
      <c r="S6">
        <f t="shared" ref="S6:S7" si="1">IF(OR($D$13&gt;0,$D$14&gt;0,$D$15&gt;0),$D$14,IF($D$9=1,ROUND($D$12*$E$14/$E$16,0),ROUND($D$12*$F$14/$F$16,0)))</f>
        <v>0</v>
      </c>
      <c r="T6" t="s">
        <v>253</v>
      </c>
      <c r="U6">
        <f>'new rate'!AN19</f>
        <v>15.71</v>
      </c>
      <c r="V6" t="s">
        <v>252</v>
      </c>
      <c r="W6">
        <f t="shared" ref="W6:W8" si="2">IF(OR($D$13&gt;0,$D$14&gt;0,$D$15&gt;0),$D$15,$D$12-$O$5-$S$5)</f>
        <v>0</v>
      </c>
      <c r="X6" t="s">
        <v>253</v>
      </c>
      <c r="Y6" s="147">
        <f t="shared" ref="Y6:Y8" si="3">E6</f>
        <v>3.25</v>
      </c>
      <c r="Z6" t="s">
        <v>252</v>
      </c>
      <c r="AA6" s="135">
        <f>$D$12</f>
        <v>0</v>
      </c>
      <c r="AB6" t="s">
        <v>253</v>
      </c>
      <c r="AC6" s="147">
        <f t="shared" ref="AC6:AC8" si="4">D6</f>
        <v>3.45</v>
      </c>
      <c r="AD6" t="s">
        <v>252</v>
      </c>
      <c r="AE6" s="135">
        <f>$D$12</f>
        <v>0</v>
      </c>
    </row>
    <row r="7" spans="2:32" x14ac:dyDescent="0.4">
      <c r="C7" s="115" t="s">
        <v>386</v>
      </c>
      <c r="D7" s="129">
        <f>fuel!B26</f>
        <v>1.4</v>
      </c>
      <c r="E7" s="129">
        <f>fuel!V26</f>
        <v>0.91</v>
      </c>
      <c r="F7" s="144" t="s">
        <v>298</v>
      </c>
      <c r="G7" s="122" t="s">
        <v>280</v>
      </c>
      <c r="I7" s="115">
        <f>IF(D11&gt;10,'new rate'!AN15+(D11-10)*'new rate'!AN16,IF(AND(D11&gt;6,D11&lt;=10),'new rate'!AN15,'new rate'!AN14))</f>
        <v>1375.44</v>
      </c>
      <c r="J7" t="s">
        <v>252</v>
      </c>
      <c r="K7">
        <v>1</v>
      </c>
      <c r="L7" t="s">
        <v>253</v>
      </c>
      <c r="M7">
        <f>IF($D$9=1,'new rate'!AN17,0)</f>
        <v>44.64</v>
      </c>
      <c r="N7" t="s">
        <v>252</v>
      </c>
      <c r="O7" s="146">
        <f t="shared" si="0"/>
        <v>0</v>
      </c>
      <c r="P7" t="s">
        <v>253</v>
      </c>
      <c r="Q7">
        <f>'new rate'!AN18</f>
        <v>29.04</v>
      </c>
      <c r="R7" t="s">
        <v>252</v>
      </c>
      <c r="S7">
        <f t="shared" si="1"/>
        <v>0</v>
      </c>
      <c r="T7" t="s">
        <v>253</v>
      </c>
      <c r="U7" s="134">
        <f>'new rate'!AN19</f>
        <v>15.71</v>
      </c>
      <c r="V7" t="s">
        <v>252</v>
      </c>
      <c r="W7">
        <f t="shared" si="2"/>
        <v>0</v>
      </c>
      <c r="X7" t="s">
        <v>253</v>
      </c>
      <c r="Y7" s="147">
        <f t="shared" si="3"/>
        <v>0.91</v>
      </c>
      <c r="Z7" t="s">
        <v>252</v>
      </c>
      <c r="AA7" s="135">
        <f>$D$12</f>
        <v>0</v>
      </c>
      <c r="AB7" t="s">
        <v>253</v>
      </c>
      <c r="AC7" s="147">
        <f t="shared" si="4"/>
        <v>1.4</v>
      </c>
      <c r="AD7" t="s">
        <v>252</v>
      </c>
      <c r="AE7" s="135">
        <f>$D$12</f>
        <v>0</v>
      </c>
    </row>
    <row r="8" spans="2:32" x14ac:dyDescent="0.4">
      <c r="C8" t="s">
        <v>385</v>
      </c>
      <c r="D8" s="129">
        <f>fuel!B28</f>
        <v>1.4</v>
      </c>
      <c r="E8" s="129">
        <f>fuel!V28</f>
        <v>-9.9499999999999993</v>
      </c>
      <c r="F8" s="144" t="s">
        <v>298</v>
      </c>
      <c r="G8" s="122" t="s">
        <v>280</v>
      </c>
      <c r="I8" s="115">
        <f>IF(D11&gt;10,'new rate2'!AU16+(D11-10)*'new rate2'!AU17,IF(AND(D11&gt;6,D11&lt;=10),'new rate2'!AU16,'new rate2'!AU15))</f>
        <v>1375.44</v>
      </c>
      <c r="J8" t="s">
        <v>252</v>
      </c>
      <c r="K8">
        <v>1</v>
      </c>
      <c r="L8" t="s">
        <v>253</v>
      </c>
      <c r="M8">
        <f>IF($D$9=1,'new rate2'!AU18,0)</f>
        <v>54.730000000000004</v>
      </c>
      <c r="N8" t="s">
        <v>252</v>
      </c>
      <c r="O8" s="146">
        <f>IF(OR($D$13&gt;0,$D$14&gt;0,$D$15&gt;0),$D$13,(ROUND($D$12*$E$13/$E$16,0)))</f>
        <v>0</v>
      </c>
      <c r="P8" t="s">
        <v>253</v>
      </c>
      <c r="Q8">
        <f>'new rate2'!AU19</f>
        <v>39.129999999999995</v>
      </c>
      <c r="R8" t="s">
        <v>252</v>
      </c>
      <c r="S8">
        <f>IF(OR($D$13&gt;0,$D$14&gt;0,$D$15&gt;0),$D$14,IF($D$9=1,ROUND($D$12*$E$14/$E$16,0),ROUND($D$12*$F$14/$F$16,0)))</f>
        <v>0</v>
      </c>
      <c r="T8" t="s">
        <v>253</v>
      </c>
      <c r="U8">
        <f>'new rate2'!AU20</f>
        <v>29.050000000000004</v>
      </c>
      <c r="V8" t="s">
        <v>252</v>
      </c>
      <c r="W8">
        <f t="shared" si="2"/>
        <v>0</v>
      </c>
      <c r="X8" t="s">
        <v>253</v>
      </c>
      <c r="Y8" s="147">
        <f t="shared" si="3"/>
        <v>-9.9499999999999993</v>
      </c>
      <c r="Z8" t="s">
        <v>252</v>
      </c>
      <c r="AA8" s="135">
        <f>$D$12</f>
        <v>0</v>
      </c>
      <c r="AB8" t="s">
        <v>253</v>
      </c>
      <c r="AC8" s="147">
        <f t="shared" si="4"/>
        <v>1.4</v>
      </c>
      <c r="AD8" t="s">
        <v>252</v>
      </c>
      <c r="AE8" s="135">
        <f>$D$12</f>
        <v>0</v>
      </c>
    </row>
    <row r="9" spans="2:32" x14ac:dyDescent="0.4">
      <c r="C9" t="s">
        <v>289</v>
      </c>
      <c r="D9">
        <f>IF(OR(D16=7,D16=8,D16=9),1,0)</f>
        <v>1</v>
      </c>
      <c r="G9" s="112"/>
    </row>
    <row r="10" spans="2:32" x14ac:dyDescent="0.4">
      <c r="C10" s="116" t="s">
        <v>4</v>
      </c>
      <c r="D10" s="117" t="s">
        <v>16</v>
      </c>
      <c r="G10" s="136" t="s">
        <v>268</v>
      </c>
      <c r="I10" s="275" t="s">
        <v>269</v>
      </c>
      <c r="J10" s="275"/>
      <c r="K10" s="275"/>
      <c r="L10" s="275"/>
      <c r="M10" s="271" t="s">
        <v>269</v>
      </c>
      <c r="N10" s="271"/>
      <c r="O10" s="271"/>
      <c r="P10" s="271"/>
      <c r="Q10" s="271"/>
      <c r="R10" s="271"/>
      <c r="S10" s="271"/>
      <c r="T10" s="271"/>
      <c r="U10" s="271"/>
      <c r="V10" s="271"/>
      <c r="W10" s="271"/>
      <c r="X10" s="271"/>
      <c r="Y10" s="275" t="s">
        <v>269</v>
      </c>
      <c r="Z10" s="275"/>
      <c r="AA10" s="275"/>
      <c r="AB10" s="275"/>
      <c r="AC10" s="275" t="s">
        <v>270</v>
      </c>
      <c r="AD10" s="275"/>
      <c r="AE10" s="275"/>
      <c r="AF10" s="275"/>
    </row>
    <row r="11" spans="2:32" x14ac:dyDescent="0.4">
      <c r="C11" s="116" t="s">
        <v>264</v>
      </c>
      <c r="D11" s="120">
        <f>試算諸元入力!Q12</f>
        <v>0</v>
      </c>
      <c r="E11" s="271" t="s">
        <v>299</v>
      </c>
      <c r="F11" s="271"/>
      <c r="G11" s="136" t="s">
        <v>271</v>
      </c>
      <c r="I11" s="271" t="s">
        <v>272</v>
      </c>
      <c r="J11" s="271"/>
      <c r="K11" s="271"/>
      <c r="M11" s="271" t="s">
        <v>265</v>
      </c>
      <c r="N11" s="271"/>
      <c r="O11" s="271"/>
      <c r="P11" s="271"/>
      <c r="Q11" s="271"/>
      <c r="R11" s="271"/>
      <c r="S11" s="271"/>
      <c r="T11" s="271"/>
      <c r="U11" s="271"/>
      <c r="V11" s="271"/>
      <c r="W11" s="271"/>
      <c r="Y11" s="271" t="s">
        <v>254</v>
      </c>
      <c r="Z11" s="271"/>
      <c r="AA11" s="271"/>
      <c r="AC11" s="271" t="s">
        <v>255</v>
      </c>
      <c r="AD11" s="271"/>
      <c r="AE11" s="271"/>
    </row>
    <row r="12" spans="2:32" x14ac:dyDescent="0.4">
      <c r="C12" s="116" t="s">
        <v>273</v>
      </c>
      <c r="D12" s="140">
        <f>SUM(D13:D15)</f>
        <v>0</v>
      </c>
      <c r="E12" s="122" t="s">
        <v>93</v>
      </c>
      <c r="F12" s="122" t="s">
        <v>101</v>
      </c>
      <c r="G12" s="124">
        <f>ROUNDDOWN(SUM(I12,M12,Q12,U12,Y12,AC12),0)</f>
        <v>660</v>
      </c>
      <c r="H12" s="135" t="s">
        <v>274</v>
      </c>
      <c r="I12" s="280">
        <f>IF($D$12=0,(I5*K5)/2,I5*K5)</f>
        <v>660</v>
      </c>
      <c r="J12" s="280"/>
      <c r="K12" s="280"/>
      <c r="L12" s="135" t="s">
        <v>253</v>
      </c>
      <c r="M12" s="281">
        <f>M5*O5</f>
        <v>0</v>
      </c>
      <c r="N12" s="281"/>
      <c r="O12" s="281"/>
      <c r="P12" s="135" t="s">
        <v>253</v>
      </c>
      <c r="Q12" s="281">
        <f>Q5*S5</f>
        <v>0</v>
      </c>
      <c r="R12" s="281"/>
      <c r="S12" s="281"/>
      <c r="T12" s="135" t="s">
        <v>253</v>
      </c>
      <c r="U12" s="281">
        <f>U5*W5</f>
        <v>0</v>
      </c>
      <c r="V12" s="281"/>
      <c r="W12" s="281"/>
      <c r="X12" s="135" t="s">
        <v>253</v>
      </c>
      <c r="Y12" s="281">
        <f>Y5*AA5</f>
        <v>0</v>
      </c>
      <c r="Z12" s="281"/>
      <c r="AA12" s="281"/>
      <c r="AB12" s="135" t="s">
        <v>253</v>
      </c>
      <c r="AC12" s="268">
        <f>ROUNDDOWN(AC5*AE5,0)</f>
        <v>0</v>
      </c>
      <c r="AD12" s="268"/>
      <c r="AE12" s="268"/>
    </row>
    <row r="13" spans="2:32" x14ac:dyDescent="0.4">
      <c r="C13" s="116" t="s">
        <v>311</v>
      </c>
      <c r="D13" s="140">
        <f>試算諸元入力!Q17</f>
        <v>0</v>
      </c>
      <c r="E13" s="138">
        <v>3</v>
      </c>
      <c r="F13" s="139">
        <v>0</v>
      </c>
      <c r="G13" s="124">
        <f t="shared" ref="G13" si="5">ROUNDDOWN(SUM(I13,M13,Q13,U13,Y13,AC13),0)</f>
        <v>687</v>
      </c>
      <c r="H13" s="135" t="s">
        <v>274</v>
      </c>
      <c r="I13" s="280">
        <f>IF($D$12=0,(I6*K6)/2,I6*K6)</f>
        <v>687.72</v>
      </c>
      <c r="J13" s="280"/>
      <c r="K13" s="280"/>
      <c r="L13" s="135" t="s">
        <v>253</v>
      </c>
      <c r="M13" s="281">
        <f t="shared" ref="M13:M15" si="6">M6*O6</f>
        <v>0</v>
      </c>
      <c r="N13" s="281"/>
      <c r="O13" s="281"/>
      <c r="P13" s="135" t="s">
        <v>253</v>
      </c>
      <c r="Q13" s="281">
        <f t="shared" ref="Q13:Q15" si="7">Q6*S6</f>
        <v>0</v>
      </c>
      <c r="R13" s="281"/>
      <c r="S13" s="281"/>
      <c r="T13" s="135" t="s">
        <v>253</v>
      </c>
      <c r="U13" s="281">
        <f t="shared" ref="U13:U15" si="8">U6*W6</f>
        <v>0</v>
      </c>
      <c r="V13" s="281"/>
      <c r="W13" s="281"/>
      <c r="X13" s="135" t="s">
        <v>253</v>
      </c>
      <c r="Y13" s="281">
        <f t="shared" ref="Y13:Y15" si="9">Y6*AA6</f>
        <v>0</v>
      </c>
      <c r="Z13" s="281"/>
      <c r="AA13" s="281"/>
      <c r="AB13" s="135" t="s">
        <v>253</v>
      </c>
      <c r="AC13" s="268">
        <f t="shared" ref="AC13:AC15" si="10">ROUNDDOWN(AC6*AE6,0)</f>
        <v>0</v>
      </c>
      <c r="AD13" s="268"/>
      <c r="AE13" s="268"/>
    </row>
    <row r="14" spans="2:32" x14ac:dyDescent="0.4">
      <c r="C14" s="4" t="s">
        <v>312</v>
      </c>
      <c r="D14" s="140">
        <f>試算諸元入力!Q18</f>
        <v>0</v>
      </c>
      <c r="E14" s="138">
        <v>13</v>
      </c>
      <c r="F14" s="139">
        <v>16</v>
      </c>
      <c r="G14" s="167">
        <f>ROUNDDOWN(SUM(I14,M14,Q14,U14,Y14,AC14),0)</f>
        <v>687</v>
      </c>
      <c r="H14" s="168" t="s">
        <v>274</v>
      </c>
      <c r="I14" s="278">
        <f>IF($D$12=0,(I7*K7)/2,I7*K7)</f>
        <v>687.72</v>
      </c>
      <c r="J14" s="278"/>
      <c r="K14" s="278"/>
      <c r="L14" s="168" t="s">
        <v>253</v>
      </c>
      <c r="M14" s="279">
        <f t="shared" si="6"/>
        <v>0</v>
      </c>
      <c r="N14" s="279"/>
      <c r="O14" s="279"/>
      <c r="P14" s="168" t="s">
        <v>253</v>
      </c>
      <c r="Q14" s="279">
        <f t="shared" si="7"/>
        <v>0</v>
      </c>
      <c r="R14" s="279"/>
      <c r="S14" s="279"/>
      <c r="T14" s="168" t="s">
        <v>253</v>
      </c>
      <c r="U14" s="279">
        <f t="shared" si="8"/>
        <v>0</v>
      </c>
      <c r="V14" s="279"/>
      <c r="W14" s="279"/>
      <c r="X14" s="168" t="s">
        <v>253</v>
      </c>
      <c r="Y14" s="279">
        <f t="shared" si="9"/>
        <v>0</v>
      </c>
      <c r="Z14" s="279"/>
      <c r="AA14" s="279"/>
      <c r="AB14" s="168" t="s">
        <v>253</v>
      </c>
      <c r="AC14" s="265">
        <f t="shared" si="10"/>
        <v>0</v>
      </c>
      <c r="AD14" s="265"/>
      <c r="AE14" s="266"/>
    </row>
    <row r="15" spans="2:32" x14ac:dyDescent="0.4">
      <c r="C15" s="116" t="s">
        <v>313</v>
      </c>
      <c r="D15" s="140">
        <f>試算諸元入力!Q19</f>
        <v>0</v>
      </c>
      <c r="E15" s="138">
        <v>8</v>
      </c>
      <c r="F15" s="139">
        <v>8</v>
      </c>
      <c r="G15" s="167">
        <f>ROUNDDOWN(SUM(I15,M15,Q15,U15,Y15,AC15),0)</f>
        <v>687</v>
      </c>
      <c r="H15" s="168" t="s">
        <v>274</v>
      </c>
      <c r="I15" s="278">
        <f>IF($D$12=0,(I8*K8)/2,I8*K8)</f>
        <v>687.72</v>
      </c>
      <c r="J15" s="278"/>
      <c r="K15" s="278"/>
      <c r="L15" s="168" t="s">
        <v>253</v>
      </c>
      <c r="M15" s="279">
        <f t="shared" si="6"/>
        <v>0</v>
      </c>
      <c r="N15" s="279"/>
      <c r="O15" s="279"/>
      <c r="P15" s="168" t="s">
        <v>253</v>
      </c>
      <c r="Q15" s="279">
        <f t="shared" si="7"/>
        <v>0</v>
      </c>
      <c r="R15" s="279"/>
      <c r="S15" s="279"/>
      <c r="T15" s="168" t="s">
        <v>253</v>
      </c>
      <c r="U15" s="279">
        <f t="shared" si="8"/>
        <v>0</v>
      </c>
      <c r="V15" s="279"/>
      <c r="W15" s="279"/>
      <c r="X15" s="168" t="s">
        <v>253</v>
      </c>
      <c r="Y15" s="279">
        <f t="shared" si="9"/>
        <v>0</v>
      </c>
      <c r="Z15" s="279"/>
      <c r="AA15" s="279"/>
      <c r="AB15" s="168" t="s">
        <v>253</v>
      </c>
      <c r="AC15" s="265">
        <f t="shared" si="10"/>
        <v>0</v>
      </c>
      <c r="AD15" s="265"/>
      <c r="AE15" s="266"/>
    </row>
    <row r="16" spans="2:32" x14ac:dyDescent="0.4">
      <c r="C16" s="116" t="s">
        <v>342</v>
      </c>
      <c r="D16" s="140">
        <f>試算諸元入力!Q22</f>
        <v>7</v>
      </c>
      <c r="E16">
        <v>24</v>
      </c>
      <c r="F16">
        <v>24</v>
      </c>
    </row>
    <row r="17" spans="3:4" x14ac:dyDescent="0.4">
      <c r="C17" s="116" t="s">
        <v>50</v>
      </c>
      <c r="D17" s="140">
        <v>1</v>
      </c>
    </row>
  </sheetData>
  <mergeCells count="43">
    <mergeCell ref="I2:M2"/>
    <mergeCell ref="Q2:U2"/>
    <mergeCell ref="W2:Y2"/>
    <mergeCell ref="AA2:AC2"/>
    <mergeCell ref="I4:K4"/>
    <mergeCell ref="M4:O4"/>
    <mergeCell ref="Q4:S4"/>
    <mergeCell ref="U4:W4"/>
    <mergeCell ref="Y4:AA4"/>
    <mergeCell ref="AC4:AE4"/>
    <mergeCell ref="I10:L10"/>
    <mergeCell ref="M10:X10"/>
    <mergeCell ref="Y10:AB10"/>
    <mergeCell ref="AC10:AF10"/>
    <mergeCell ref="E11:F11"/>
    <mergeCell ref="I11:K11"/>
    <mergeCell ref="M11:W11"/>
    <mergeCell ref="Y11:AA11"/>
    <mergeCell ref="AC11:AE11"/>
    <mergeCell ref="AC13:AE13"/>
    <mergeCell ref="I12:K12"/>
    <mergeCell ref="M12:O12"/>
    <mergeCell ref="Q12:S12"/>
    <mergeCell ref="U12:W12"/>
    <mergeCell ref="Y12:AA12"/>
    <mergeCell ref="AC12:AE12"/>
    <mergeCell ref="I13:K13"/>
    <mergeCell ref="M13:O13"/>
    <mergeCell ref="Q13:S13"/>
    <mergeCell ref="U13:W13"/>
    <mergeCell ref="Y13:AA13"/>
    <mergeCell ref="AC15:AE15"/>
    <mergeCell ref="I14:K14"/>
    <mergeCell ref="M14:O14"/>
    <mergeCell ref="Q14:S14"/>
    <mergeCell ref="U14:W14"/>
    <mergeCell ref="Y14:AA14"/>
    <mergeCell ref="AC14:AE14"/>
    <mergeCell ref="I15:K15"/>
    <mergeCell ref="M15:O15"/>
    <mergeCell ref="Q15:S15"/>
    <mergeCell ref="U15:W15"/>
    <mergeCell ref="Y15:AA1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5B66-BA4D-4D5F-BF7B-2145D0680715}">
  <sheetPr>
    <tabColor theme="4"/>
  </sheetPr>
  <dimension ref="B1:BL90"/>
  <sheetViews>
    <sheetView showGridLines="0" topLeftCell="J1" zoomScale="55" zoomScaleNormal="55" zoomScaleSheetLayoutView="25" zoomScalePageLayoutView="25" workbookViewId="0">
      <selection activeCell="D44" sqref="D44:O44"/>
    </sheetView>
  </sheetViews>
  <sheetFormatPr defaultColWidth="9" defaultRowHeight="25.5" x14ac:dyDescent="0.4"/>
  <cols>
    <col min="1" max="8" width="18.625" style="11" customWidth="1"/>
    <col min="9" max="9" width="3.125" style="11" customWidth="1"/>
    <col min="10" max="10" width="6.75" style="11" bestFit="1" customWidth="1"/>
    <col min="11" max="11" width="25" style="11" customWidth="1"/>
    <col min="12" max="12" width="6.75" style="11" customWidth="1"/>
    <col min="13" max="13" width="15.125" style="11" customWidth="1"/>
    <col min="14" max="14" width="5.25" style="11" customWidth="1"/>
    <col min="15" max="15" width="71.625" style="37" customWidth="1"/>
    <col min="16" max="16" width="16" style="17" customWidth="1"/>
    <col min="17" max="17" width="3.125" style="11" customWidth="1"/>
    <col min="18" max="18" width="6.75" style="11" bestFit="1" customWidth="1"/>
    <col min="19" max="19" width="25" style="11" customWidth="1"/>
    <col min="20" max="20" width="6.75" style="11" customWidth="1"/>
    <col min="21" max="21" width="15.125" style="11" customWidth="1"/>
    <col min="22" max="22" width="5.25" style="11" customWidth="1"/>
    <col min="23" max="23" width="71.625" style="37" customWidth="1"/>
    <col min="24" max="24" width="16" style="17" customWidth="1"/>
    <col min="25" max="25" width="3.125" style="11" customWidth="1"/>
    <col min="26" max="26" width="6.75" style="11" bestFit="1" customWidth="1"/>
    <col min="27" max="27" width="25" style="11" customWidth="1"/>
    <col min="28" max="28" width="6.75" style="11" customWidth="1"/>
    <col min="29" max="29" width="27.5" style="11" customWidth="1"/>
    <col min="30" max="30" width="8.125" style="38" customWidth="1"/>
    <col min="31" max="31" width="57.625" style="37" customWidth="1"/>
    <col min="32" max="32" width="16" style="17" customWidth="1"/>
    <col min="33" max="33" width="3.125" style="11" customWidth="1"/>
    <col min="34" max="34" width="6.75" style="11" bestFit="1" customWidth="1"/>
    <col min="35" max="35" width="25" style="11" customWidth="1"/>
    <col min="36" max="36" width="6.75" style="11" bestFit="1" customWidth="1"/>
    <col min="37" max="37" width="27.5" style="11" customWidth="1"/>
    <col min="38" max="38" width="8.25" style="11" customWidth="1"/>
    <col min="39" max="39" width="56.5" style="37" customWidth="1"/>
    <col min="40" max="40" width="16" style="17" bestFit="1" customWidth="1"/>
    <col min="41" max="41" width="3.125" style="17" customWidth="1"/>
    <col min="42" max="42" width="6.75" style="11" customWidth="1"/>
    <col min="43" max="43" width="25" style="11" customWidth="1"/>
    <col min="44" max="44" width="6.75" style="11" bestFit="1" customWidth="1"/>
    <col min="45" max="45" width="32.5" style="11" customWidth="1"/>
    <col min="46" max="46" width="8.25" style="11" customWidth="1"/>
    <col min="47" max="47" width="52.75" style="37" customWidth="1"/>
    <col min="48" max="48" width="16" style="17" bestFit="1" customWidth="1"/>
    <col min="49" max="49" width="3.125" style="17" customWidth="1"/>
    <col min="50" max="50" width="6.75" style="11" customWidth="1"/>
    <col min="51" max="51" width="25" style="11" customWidth="1"/>
    <col min="52" max="52" width="6.75" style="11" bestFit="1" customWidth="1"/>
    <col min="53" max="53" width="32.625" style="11" customWidth="1"/>
    <col min="54" max="54" width="8.25" style="11" customWidth="1"/>
    <col min="55" max="55" width="57.625" style="37" customWidth="1"/>
    <col min="56" max="56" width="16" style="17" customWidth="1"/>
    <col min="57" max="57" width="3.125" style="11" customWidth="1"/>
    <col min="58" max="58" width="6.75" style="11" customWidth="1"/>
    <col min="59" max="59" width="25" style="38" customWidth="1"/>
    <col min="60" max="60" width="6.75" style="11" bestFit="1" customWidth="1"/>
    <col min="61" max="61" width="32.5" style="11" customWidth="1"/>
    <col min="62" max="62" width="8.125" style="11" customWidth="1"/>
    <col min="63" max="63" width="52.625" style="37" customWidth="1"/>
    <col min="64" max="64" width="16" style="17" bestFit="1" customWidth="1"/>
    <col min="65" max="16384" width="9" style="11"/>
  </cols>
  <sheetData>
    <row r="1" spans="2:64" x14ac:dyDescent="0.4">
      <c r="J1" s="287" t="s">
        <v>56</v>
      </c>
      <c r="K1" s="287"/>
      <c r="L1" s="287"/>
      <c r="M1" s="287"/>
      <c r="N1" s="287"/>
      <c r="O1" s="287"/>
      <c r="P1" s="12" t="s">
        <v>57</v>
      </c>
      <c r="R1" s="287" t="s">
        <v>56</v>
      </c>
      <c r="S1" s="287"/>
      <c r="T1" s="287"/>
      <c r="U1" s="287"/>
      <c r="V1" s="287"/>
      <c r="W1" s="287"/>
      <c r="X1" s="12" t="s">
        <v>57</v>
      </c>
      <c r="Z1" s="287" t="s">
        <v>56</v>
      </c>
      <c r="AA1" s="287"/>
      <c r="AB1" s="287"/>
      <c r="AC1" s="287"/>
      <c r="AD1" s="287"/>
      <c r="AE1" s="287"/>
      <c r="AF1" s="12" t="s">
        <v>57</v>
      </c>
      <c r="AH1" s="287" t="s">
        <v>56</v>
      </c>
      <c r="AI1" s="287"/>
      <c r="AJ1" s="287"/>
      <c r="AK1" s="287"/>
      <c r="AL1" s="287"/>
      <c r="AM1" s="287"/>
      <c r="AN1" s="12" t="s">
        <v>57</v>
      </c>
      <c r="AO1" s="13"/>
      <c r="AP1" s="287" t="s">
        <v>56</v>
      </c>
      <c r="AQ1" s="287"/>
      <c r="AR1" s="287"/>
      <c r="AS1" s="287"/>
      <c r="AT1" s="287"/>
      <c r="AU1" s="287"/>
      <c r="AV1" s="12" t="s">
        <v>57</v>
      </c>
      <c r="AW1" s="13"/>
      <c r="AX1" s="287" t="s">
        <v>56</v>
      </c>
      <c r="AY1" s="287"/>
      <c r="AZ1" s="287"/>
      <c r="BA1" s="287"/>
      <c r="BB1" s="287"/>
      <c r="BC1" s="287"/>
      <c r="BD1" s="12" t="s">
        <v>57</v>
      </c>
      <c r="BF1" s="287" t="s">
        <v>56</v>
      </c>
      <c r="BG1" s="287"/>
      <c r="BH1" s="287"/>
      <c r="BI1" s="287"/>
      <c r="BJ1" s="287"/>
      <c r="BK1" s="287"/>
      <c r="BL1" s="12" t="s">
        <v>57</v>
      </c>
    </row>
    <row r="2" spans="2:64" ht="54" customHeight="1" x14ac:dyDescent="0.4">
      <c r="J2" s="316" t="s">
        <v>58</v>
      </c>
      <c r="K2" s="287" t="s">
        <v>59</v>
      </c>
      <c r="L2" s="321" t="s">
        <v>60</v>
      </c>
      <c r="M2" s="320"/>
      <c r="N2" s="284"/>
      <c r="O2" s="14" t="s">
        <v>61</v>
      </c>
      <c r="P2" s="15">
        <v>55</v>
      </c>
      <c r="R2" s="292" t="s">
        <v>58</v>
      </c>
      <c r="S2" s="287" t="s">
        <v>62</v>
      </c>
      <c r="T2" s="292" t="s">
        <v>63</v>
      </c>
      <c r="U2" s="315" t="s">
        <v>64</v>
      </c>
      <c r="V2" s="315"/>
      <c r="W2" s="315"/>
      <c r="X2" s="15">
        <v>8.06</v>
      </c>
      <c r="Z2" s="292" t="s">
        <v>58</v>
      </c>
      <c r="AA2" s="325" t="s">
        <v>65</v>
      </c>
      <c r="AB2" s="307" t="s">
        <v>28</v>
      </c>
      <c r="AC2" s="308"/>
      <c r="AD2" s="309"/>
      <c r="AE2" s="16" t="s">
        <v>66</v>
      </c>
      <c r="AF2" s="15">
        <v>1320</v>
      </c>
      <c r="AH2" s="316" t="s">
        <v>58</v>
      </c>
      <c r="AI2" s="325" t="s">
        <v>67</v>
      </c>
      <c r="AJ2" s="307" t="s">
        <v>28</v>
      </c>
      <c r="AK2" s="308"/>
      <c r="AL2" s="309"/>
      <c r="AM2" s="16" t="s">
        <v>66</v>
      </c>
      <c r="AN2" s="15">
        <v>1320</v>
      </c>
      <c r="AP2" s="292" t="s">
        <v>58</v>
      </c>
      <c r="AQ2" s="306" t="s">
        <v>68</v>
      </c>
      <c r="AR2" s="288" t="s">
        <v>28</v>
      </c>
      <c r="AS2" s="288"/>
      <c r="AT2" s="288"/>
      <c r="AU2" s="16" t="s">
        <v>66</v>
      </c>
      <c r="AV2" s="15">
        <v>1320</v>
      </c>
      <c r="AX2" s="316" t="s">
        <v>58</v>
      </c>
      <c r="AY2" s="306" t="s">
        <v>69</v>
      </c>
      <c r="AZ2" s="288" t="s">
        <v>28</v>
      </c>
      <c r="BA2" s="288"/>
      <c r="BB2" s="288"/>
      <c r="BC2" s="14" t="s">
        <v>70</v>
      </c>
      <c r="BD2" s="15">
        <v>286</v>
      </c>
      <c r="BF2" s="316" t="s">
        <v>71</v>
      </c>
      <c r="BG2" s="287" t="s">
        <v>72</v>
      </c>
      <c r="BH2" s="288" t="s">
        <v>28</v>
      </c>
      <c r="BI2" s="288"/>
      <c r="BJ2" s="288"/>
      <c r="BK2" s="14" t="s">
        <v>73</v>
      </c>
      <c r="BL2" s="15">
        <v>1320</v>
      </c>
    </row>
    <row r="3" spans="2:64" ht="54" customHeight="1" x14ac:dyDescent="0.4">
      <c r="J3" s="317"/>
      <c r="K3" s="287"/>
      <c r="L3" s="292" t="s">
        <v>74</v>
      </c>
      <c r="M3" s="315" t="s">
        <v>75</v>
      </c>
      <c r="N3" s="315"/>
      <c r="O3" s="315"/>
      <c r="P3" s="15">
        <v>99.56</v>
      </c>
      <c r="R3" s="292"/>
      <c r="S3" s="287"/>
      <c r="T3" s="292"/>
      <c r="U3" s="315" t="s">
        <v>76</v>
      </c>
      <c r="V3" s="315"/>
      <c r="W3" s="315"/>
      <c r="X3" s="15">
        <v>16.100000000000001</v>
      </c>
      <c r="Z3" s="292"/>
      <c r="AA3" s="326"/>
      <c r="AB3" s="328"/>
      <c r="AC3" s="329"/>
      <c r="AD3" s="330"/>
      <c r="AE3" s="16" t="s">
        <v>77</v>
      </c>
      <c r="AF3" s="15">
        <v>2200</v>
      </c>
      <c r="AH3" s="317"/>
      <c r="AI3" s="326"/>
      <c r="AJ3" s="328"/>
      <c r="AK3" s="329"/>
      <c r="AL3" s="330"/>
      <c r="AM3" s="16" t="s">
        <v>77</v>
      </c>
      <c r="AN3" s="15">
        <v>2200</v>
      </c>
      <c r="AP3" s="292"/>
      <c r="AQ3" s="306"/>
      <c r="AR3" s="288"/>
      <c r="AS3" s="288"/>
      <c r="AT3" s="288"/>
      <c r="AU3" s="16" t="s">
        <v>77</v>
      </c>
      <c r="AV3" s="15">
        <v>2200</v>
      </c>
      <c r="AX3" s="317"/>
      <c r="AY3" s="287"/>
      <c r="AZ3" s="288"/>
      <c r="BA3" s="288"/>
      <c r="BB3" s="288"/>
      <c r="BC3" s="14" t="s">
        <v>78</v>
      </c>
      <c r="BD3" s="15">
        <v>429</v>
      </c>
      <c r="BF3" s="317"/>
      <c r="BG3" s="287"/>
      <c r="BH3" s="314" t="s">
        <v>30</v>
      </c>
      <c r="BI3" s="315" t="s">
        <v>79</v>
      </c>
      <c r="BJ3" s="315"/>
      <c r="BK3" s="14" t="s">
        <v>80</v>
      </c>
      <c r="BL3" s="15">
        <v>18.84</v>
      </c>
    </row>
    <row r="4" spans="2:64" ht="54" customHeight="1" x14ac:dyDescent="0.4">
      <c r="J4" s="317"/>
      <c r="K4" s="287"/>
      <c r="L4" s="292"/>
      <c r="M4" s="315" t="s">
        <v>81</v>
      </c>
      <c r="N4" s="315"/>
      <c r="O4" s="315"/>
      <c r="P4" s="15">
        <v>149.62</v>
      </c>
      <c r="R4" s="292"/>
      <c r="S4" s="287"/>
      <c r="T4" s="292"/>
      <c r="U4" s="315" t="s">
        <v>82</v>
      </c>
      <c r="V4" s="315"/>
      <c r="W4" s="315"/>
      <c r="X4" s="15">
        <v>16.100000000000001</v>
      </c>
      <c r="Z4" s="292"/>
      <c r="AA4" s="326"/>
      <c r="AB4" s="310"/>
      <c r="AC4" s="311"/>
      <c r="AD4" s="312"/>
      <c r="AE4" s="16" t="s">
        <v>83</v>
      </c>
      <c r="AF4" s="15">
        <v>286</v>
      </c>
      <c r="AH4" s="317"/>
      <c r="AI4" s="326"/>
      <c r="AJ4" s="310"/>
      <c r="AK4" s="311"/>
      <c r="AL4" s="312"/>
      <c r="AM4" s="16" t="s">
        <v>83</v>
      </c>
      <c r="AN4" s="15">
        <v>286</v>
      </c>
      <c r="AP4" s="292"/>
      <c r="AQ4" s="306"/>
      <c r="AR4" s="288"/>
      <c r="AS4" s="288"/>
      <c r="AT4" s="288"/>
      <c r="AU4" s="16" t="s">
        <v>83</v>
      </c>
      <c r="AV4" s="15">
        <v>286</v>
      </c>
      <c r="AX4" s="317"/>
      <c r="AY4" s="287"/>
      <c r="AZ4" s="288"/>
      <c r="BA4" s="288"/>
      <c r="BB4" s="288"/>
      <c r="BC4" s="14" t="s">
        <v>84</v>
      </c>
      <c r="BD4" s="15">
        <v>572</v>
      </c>
      <c r="BF4" s="317"/>
      <c r="BG4" s="287"/>
      <c r="BH4" s="314"/>
      <c r="BI4" s="315" t="s">
        <v>85</v>
      </c>
      <c r="BJ4" s="315"/>
      <c r="BK4" s="14" t="s">
        <v>80</v>
      </c>
      <c r="BL4" s="15">
        <v>17.14</v>
      </c>
    </row>
    <row r="5" spans="2:64" ht="54" customHeight="1" x14ac:dyDescent="0.4">
      <c r="B5" s="334" t="s">
        <v>86</v>
      </c>
      <c r="C5" s="334"/>
      <c r="D5" s="334"/>
      <c r="E5" s="334"/>
      <c r="F5" s="334"/>
      <c r="G5" s="334"/>
      <c r="J5" s="317"/>
      <c r="K5" s="287"/>
      <c r="L5" s="292"/>
      <c r="M5" s="315" t="s">
        <v>87</v>
      </c>
      <c r="N5" s="315"/>
      <c r="O5" s="315"/>
      <c r="P5" s="15">
        <v>249.74</v>
      </c>
      <c r="R5" s="292"/>
      <c r="S5" s="287"/>
      <c r="T5" s="292"/>
      <c r="U5" s="315" t="s">
        <v>88</v>
      </c>
      <c r="V5" s="315"/>
      <c r="W5" s="315"/>
      <c r="X5" s="15">
        <v>161.05000000000001</v>
      </c>
      <c r="Z5" s="292"/>
      <c r="AA5" s="326"/>
      <c r="AB5" s="316" t="s">
        <v>30</v>
      </c>
      <c r="AC5" s="298" t="s">
        <v>89</v>
      </c>
      <c r="AD5" s="18" t="s">
        <v>90</v>
      </c>
      <c r="AE5" s="19" t="s">
        <v>91</v>
      </c>
      <c r="AF5" s="20">
        <v>24.34</v>
      </c>
      <c r="AH5" s="317"/>
      <c r="AI5" s="326"/>
      <c r="AJ5" s="316" t="s">
        <v>30</v>
      </c>
      <c r="AK5" s="298" t="s">
        <v>92</v>
      </c>
      <c r="AL5" s="16" t="s">
        <v>93</v>
      </c>
      <c r="AM5" s="14" t="s">
        <v>94</v>
      </c>
      <c r="AN5" s="15">
        <v>39.44</v>
      </c>
      <c r="AP5" s="292"/>
      <c r="AQ5" s="306"/>
      <c r="AR5" s="292" t="s">
        <v>30</v>
      </c>
      <c r="AS5" s="315" t="s">
        <v>95</v>
      </c>
      <c r="AT5" s="21" t="s">
        <v>90</v>
      </c>
      <c r="AU5" s="19" t="s">
        <v>91</v>
      </c>
      <c r="AV5" s="20">
        <v>24.57</v>
      </c>
      <c r="AX5" s="317"/>
      <c r="AY5" s="287"/>
      <c r="AZ5" s="288"/>
      <c r="BA5" s="288"/>
      <c r="BB5" s="288"/>
      <c r="BC5" s="14" t="s">
        <v>96</v>
      </c>
      <c r="BD5" s="15">
        <v>858</v>
      </c>
      <c r="BF5" s="317"/>
      <c r="BG5" s="287" t="s">
        <v>19</v>
      </c>
      <c r="BH5" s="288" t="s">
        <v>28</v>
      </c>
      <c r="BI5" s="288"/>
      <c r="BJ5" s="288"/>
      <c r="BK5" s="14" t="s">
        <v>73</v>
      </c>
      <c r="BL5" s="15">
        <v>1122</v>
      </c>
    </row>
    <row r="6" spans="2:64" ht="54" customHeight="1" x14ac:dyDescent="0.4">
      <c r="B6" s="334"/>
      <c r="C6" s="334"/>
      <c r="D6" s="334"/>
      <c r="E6" s="334"/>
      <c r="F6" s="334"/>
      <c r="G6" s="334"/>
      <c r="J6" s="317"/>
      <c r="K6" s="287"/>
      <c r="L6" s="292"/>
      <c r="M6" s="315" t="s">
        <v>97</v>
      </c>
      <c r="N6" s="315"/>
      <c r="O6" s="315"/>
      <c r="P6" s="15">
        <v>349.87</v>
      </c>
      <c r="R6" s="292"/>
      <c r="S6" s="287"/>
      <c r="T6" s="292"/>
      <c r="U6" s="315" t="s">
        <v>98</v>
      </c>
      <c r="V6" s="315"/>
      <c r="W6" s="315"/>
      <c r="X6" s="15">
        <v>161.05000000000001</v>
      </c>
      <c r="Z6" s="292"/>
      <c r="AA6" s="326"/>
      <c r="AB6" s="317"/>
      <c r="AC6" s="335"/>
      <c r="AD6" s="22" t="s">
        <v>99</v>
      </c>
      <c r="AE6" s="23" t="s">
        <v>100</v>
      </c>
      <c r="AF6" s="24">
        <v>32.43</v>
      </c>
      <c r="AH6" s="317"/>
      <c r="AI6" s="326"/>
      <c r="AJ6" s="317"/>
      <c r="AK6" s="299"/>
      <c r="AL6" s="16" t="s">
        <v>101</v>
      </c>
      <c r="AM6" s="14" t="s">
        <v>94</v>
      </c>
      <c r="AN6" s="15">
        <v>32.32</v>
      </c>
      <c r="AP6" s="292"/>
      <c r="AQ6" s="306"/>
      <c r="AR6" s="292"/>
      <c r="AS6" s="288"/>
      <c r="AT6" s="25" t="s">
        <v>99</v>
      </c>
      <c r="AU6" s="23" t="s">
        <v>100</v>
      </c>
      <c r="AV6" s="24">
        <v>32.71</v>
      </c>
      <c r="AX6" s="317"/>
      <c r="AY6" s="287"/>
      <c r="AZ6" s="288"/>
      <c r="BA6" s="288"/>
      <c r="BB6" s="288"/>
      <c r="BC6" s="14" t="s">
        <v>102</v>
      </c>
      <c r="BD6" s="15">
        <v>1144</v>
      </c>
      <c r="BF6" s="317"/>
      <c r="BG6" s="287"/>
      <c r="BH6" s="314" t="s">
        <v>30</v>
      </c>
      <c r="BI6" s="315" t="s">
        <v>79</v>
      </c>
      <c r="BJ6" s="315"/>
      <c r="BK6" s="14" t="s">
        <v>80</v>
      </c>
      <c r="BL6" s="15">
        <v>17.37</v>
      </c>
    </row>
    <row r="7" spans="2:64" ht="54" customHeight="1" x14ac:dyDescent="0.4">
      <c r="B7" s="334"/>
      <c r="C7" s="334"/>
      <c r="D7" s="334"/>
      <c r="E7" s="334"/>
      <c r="F7" s="334"/>
      <c r="G7" s="334"/>
      <c r="J7" s="317"/>
      <c r="K7" s="287"/>
      <c r="L7" s="292"/>
      <c r="M7" s="315" t="s">
        <v>103</v>
      </c>
      <c r="N7" s="315"/>
      <c r="O7" s="315"/>
      <c r="P7" s="15">
        <v>550.12</v>
      </c>
      <c r="R7" s="292"/>
      <c r="S7" s="287" t="s">
        <v>104</v>
      </c>
      <c r="T7" s="288" t="s">
        <v>28</v>
      </c>
      <c r="U7" s="288"/>
      <c r="V7" s="288"/>
      <c r="W7" s="14" t="s">
        <v>105</v>
      </c>
      <c r="X7" s="15">
        <v>314.60000000000002</v>
      </c>
      <c r="Z7" s="292"/>
      <c r="AA7" s="326"/>
      <c r="AB7" s="317"/>
      <c r="AC7" s="299"/>
      <c r="AD7" s="26" t="s">
        <v>106</v>
      </c>
      <c r="AE7" s="27" t="s">
        <v>107</v>
      </c>
      <c r="AF7" s="28">
        <v>37.450000000000003</v>
      </c>
      <c r="AH7" s="317"/>
      <c r="AI7" s="326"/>
      <c r="AJ7" s="317"/>
      <c r="AK7" s="283" t="s">
        <v>108</v>
      </c>
      <c r="AL7" s="319"/>
      <c r="AM7" s="14" t="s">
        <v>94</v>
      </c>
      <c r="AN7" s="15">
        <v>26.49</v>
      </c>
      <c r="AP7" s="292"/>
      <c r="AQ7" s="306"/>
      <c r="AR7" s="292"/>
      <c r="AS7" s="288"/>
      <c r="AT7" s="29" t="s">
        <v>106</v>
      </c>
      <c r="AU7" s="27" t="s">
        <v>107</v>
      </c>
      <c r="AV7" s="28">
        <v>37.78</v>
      </c>
      <c r="AX7" s="317"/>
      <c r="AY7" s="287"/>
      <c r="AZ7" s="288"/>
      <c r="BA7" s="288"/>
      <c r="BB7" s="288"/>
      <c r="BC7" s="14" t="s">
        <v>109</v>
      </c>
      <c r="BD7" s="15">
        <v>1430</v>
      </c>
      <c r="BF7" s="317"/>
      <c r="BG7" s="287"/>
      <c r="BH7" s="314"/>
      <c r="BI7" s="315" t="s">
        <v>85</v>
      </c>
      <c r="BJ7" s="315"/>
      <c r="BK7" s="14" t="s">
        <v>80</v>
      </c>
      <c r="BL7" s="15">
        <v>15.8</v>
      </c>
    </row>
    <row r="8" spans="2:64" ht="54" customHeight="1" x14ac:dyDescent="0.4">
      <c r="B8" s="334"/>
      <c r="C8" s="334"/>
      <c r="D8" s="334"/>
      <c r="E8" s="334"/>
      <c r="F8" s="334"/>
      <c r="G8" s="334"/>
      <c r="J8" s="317"/>
      <c r="K8" s="287"/>
      <c r="L8" s="292"/>
      <c r="M8" s="315" t="s">
        <v>110</v>
      </c>
      <c r="N8" s="315"/>
      <c r="O8" s="315"/>
      <c r="P8" s="15">
        <v>550.12</v>
      </c>
      <c r="R8" s="292"/>
      <c r="S8" s="287"/>
      <c r="T8" s="288" t="s">
        <v>30</v>
      </c>
      <c r="U8" s="288"/>
      <c r="V8" s="288"/>
      <c r="W8" s="14" t="s">
        <v>111</v>
      </c>
      <c r="X8" s="15">
        <v>33.619999999999997</v>
      </c>
      <c r="Z8" s="292"/>
      <c r="AA8" s="326"/>
      <c r="AB8" s="318"/>
      <c r="AC8" s="283" t="s">
        <v>112</v>
      </c>
      <c r="AD8" s="319"/>
      <c r="AE8" s="14" t="s">
        <v>113</v>
      </c>
      <c r="AF8" s="15">
        <v>12.48</v>
      </c>
      <c r="AH8" s="317"/>
      <c r="AI8" s="326"/>
      <c r="AJ8" s="318"/>
      <c r="AK8" s="283" t="s">
        <v>112</v>
      </c>
      <c r="AL8" s="284"/>
      <c r="AM8" s="14" t="s">
        <v>113</v>
      </c>
      <c r="AN8" s="15">
        <v>12.48</v>
      </c>
      <c r="AP8" s="292"/>
      <c r="AQ8" s="306"/>
      <c r="AR8" s="292"/>
      <c r="AS8" s="315" t="s">
        <v>112</v>
      </c>
      <c r="AT8" s="288"/>
      <c r="AU8" s="14" t="s">
        <v>113</v>
      </c>
      <c r="AV8" s="15">
        <v>12.8</v>
      </c>
      <c r="AX8" s="317"/>
      <c r="AY8" s="287"/>
      <c r="AZ8" s="288"/>
      <c r="BA8" s="288"/>
      <c r="BB8" s="288"/>
      <c r="BC8" s="14" t="s">
        <v>114</v>
      </c>
      <c r="BD8" s="15">
        <v>1716</v>
      </c>
      <c r="BF8" s="317"/>
      <c r="BG8" s="289" t="s">
        <v>115</v>
      </c>
      <c r="BH8" s="30" t="s">
        <v>116</v>
      </c>
      <c r="BI8" s="283" t="s">
        <v>117</v>
      </c>
      <c r="BJ8" s="319"/>
      <c r="BK8" s="14" t="s">
        <v>118</v>
      </c>
      <c r="BL8" s="15">
        <v>189.6</v>
      </c>
    </row>
    <row r="9" spans="2:64" ht="54" customHeight="1" x14ac:dyDescent="0.4">
      <c r="B9" s="334"/>
      <c r="C9" s="334"/>
      <c r="D9" s="334"/>
      <c r="E9" s="334"/>
      <c r="F9" s="334"/>
      <c r="G9" s="334"/>
      <c r="J9" s="317"/>
      <c r="K9" s="287"/>
      <c r="L9" s="314" t="s">
        <v>119</v>
      </c>
      <c r="M9" s="315" t="s">
        <v>120</v>
      </c>
      <c r="N9" s="315"/>
      <c r="O9" s="315"/>
      <c r="P9" s="15">
        <v>239.17</v>
      </c>
      <c r="R9" s="292"/>
      <c r="S9" s="287" t="s">
        <v>121</v>
      </c>
      <c r="T9" s="288" t="s">
        <v>28</v>
      </c>
      <c r="U9" s="288"/>
      <c r="V9" s="288"/>
      <c r="W9" s="14" t="s">
        <v>122</v>
      </c>
      <c r="X9" s="15">
        <v>314.60000000000002</v>
      </c>
      <c r="Z9" s="292"/>
      <c r="AA9" s="326"/>
      <c r="AB9" s="283" t="s">
        <v>123</v>
      </c>
      <c r="AC9" s="320"/>
      <c r="AD9" s="284"/>
      <c r="AE9" s="14" t="s">
        <v>124</v>
      </c>
      <c r="AF9" s="15">
        <v>253</v>
      </c>
      <c r="AH9" s="317"/>
      <c r="AI9" s="326"/>
      <c r="AJ9" s="283" t="s">
        <v>123</v>
      </c>
      <c r="AK9" s="320"/>
      <c r="AL9" s="284"/>
      <c r="AM9" s="14" t="s">
        <v>124</v>
      </c>
      <c r="AN9" s="15">
        <v>253</v>
      </c>
      <c r="AP9" s="292"/>
      <c r="AQ9" s="306" t="s">
        <v>125</v>
      </c>
      <c r="AR9" s="288" t="s">
        <v>28</v>
      </c>
      <c r="AS9" s="288"/>
      <c r="AT9" s="288"/>
      <c r="AU9" s="16" t="s">
        <v>66</v>
      </c>
      <c r="AV9" s="15">
        <v>1320</v>
      </c>
      <c r="AX9" s="317"/>
      <c r="AY9" s="287"/>
      <c r="AZ9" s="292" t="s">
        <v>30</v>
      </c>
      <c r="BA9" s="325" t="s">
        <v>126</v>
      </c>
      <c r="BB9" s="21" t="s">
        <v>90</v>
      </c>
      <c r="BC9" s="19" t="s">
        <v>91</v>
      </c>
      <c r="BD9" s="20">
        <v>21.45</v>
      </c>
      <c r="BF9" s="317"/>
      <c r="BG9" s="290"/>
      <c r="BH9" s="322" t="s">
        <v>127</v>
      </c>
      <c r="BI9" s="283" t="s">
        <v>128</v>
      </c>
      <c r="BJ9" s="319"/>
      <c r="BK9" s="14" t="s">
        <v>73</v>
      </c>
      <c r="BL9" s="31" t="s">
        <v>129</v>
      </c>
    </row>
    <row r="10" spans="2:64" ht="54" customHeight="1" x14ac:dyDescent="0.4">
      <c r="J10" s="317"/>
      <c r="K10" s="287"/>
      <c r="L10" s="314"/>
      <c r="M10" s="315" t="s">
        <v>130</v>
      </c>
      <c r="N10" s="315"/>
      <c r="O10" s="315"/>
      <c r="P10" s="15">
        <v>387.05</v>
      </c>
      <c r="R10" s="292"/>
      <c r="S10" s="287"/>
      <c r="T10" s="288" t="s">
        <v>30</v>
      </c>
      <c r="U10" s="288"/>
      <c r="V10" s="288"/>
      <c r="W10" s="14" t="s">
        <v>111</v>
      </c>
      <c r="X10" s="15">
        <v>33.619999999999997</v>
      </c>
      <c r="Z10" s="292"/>
      <c r="AA10" s="326"/>
      <c r="AB10" s="283" t="s">
        <v>131</v>
      </c>
      <c r="AC10" s="331"/>
      <c r="AD10" s="319"/>
      <c r="AE10" s="14" t="s">
        <v>132</v>
      </c>
      <c r="AF10" s="15">
        <v>154</v>
      </c>
      <c r="AH10" s="317"/>
      <c r="AI10" s="326"/>
      <c r="AJ10" s="283" t="s">
        <v>131</v>
      </c>
      <c r="AK10" s="331"/>
      <c r="AL10" s="319"/>
      <c r="AM10" s="14" t="s">
        <v>132</v>
      </c>
      <c r="AN10" s="15">
        <v>154</v>
      </c>
      <c r="AP10" s="292"/>
      <c r="AQ10" s="306"/>
      <c r="AR10" s="288"/>
      <c r="AS10" s="288"/>
      <c r="AT10" s="288"/>
      <c r="AU10" s="16" t="s">
        <v>77</v>
      </c>
      <c r="AV10" s="15">
        <v>2200</v>
      </c>
      <c r="AX10" s="317"/>
      <c r="AY10" s="287"/>
      <c r="AZ10" s="292"/>
      <c r="BA10" s="326"/>
      <c r="BB10" s="25" t="s">
        <v>99</v>
      </c>
      <c r="BC10" s="23" t="s">
        <v>100</v>
      </c>
      <c r="BD10" s="24">
        <v>28.58</v>
      </c>
      <c r="BF10" s="317"/>
      <c r="BG10" s="290"/>
      <c r="BH10" s="323"/>
      <c r="BI10" s="298" t="s">
        <v>30</v>
      </c>
      <c r="BJ10" s="16" t="s">
        <v>93</v>
      </c>
      <c r="BK10" s="14" t="s">
        <v>80</v>
      </c>
      <c r="BL10" s="15">
        <v>20.82</v>
      </c>
    </row>
    <row r="11" spans="2:64" ht="54" customHeight="1" x14ac:dyDescent="0.4">
      <c r="J11" s="317"/>
      <c r="K11" s="287"/>
      <c r="L11" s="314"/>
      <c r="M11" s="315" t="s">
        <v>133</v>
      </c>
      <c r="N11" s="315"/>
      <c r="O11" s="315"/>
      <c r="P11" s="15">
        <v>387.05</v>
      </c>
      <c r="R11" s="292"/>
      <c r="S11" s="287" t="s">
        <v>134</v>
      </c>
      <c r="T11" s="288" t="s">
        <v>60</v>
      </c>
      <c r="U11" s="288"/>
      <c r="V11" s="288"/>
      <c r="W11" s="14" t="s">
        <v>61</v>
      </c>
      <c r="X11" s="15">
        <v>49.5</v>
      </c>
      <c r="Z11" s="292"/>
      <c r="AA11" s="327"/>
      <c r="AB11" s="321" t="s">
        <v>135</v>
      </c>
      <c r="AC11" s="320"/>
      <c r="AD11" s="284"/>
      <c r="AE11" s="14" t="s">
        <v>136</v>
      </c>
      <c r="AF11" s="15">
        <v>330.44</v>
      </c>
      <c r="AH11" s="317"/>
      <c r="AI11" s="326"/>
      <c r="AJ11" s="321" t="s">
        <v>135</v>
      </c>
      <c r="AK11" s="320"/>
      <c r="AL11" s="284"/>
      <c r="AM11" s="14" t="s">
        <v>136</v>
      </c>
      <c r="AN11" s="15">
        <v>330.44</v>
      </c>
      <c r="AP11" s="292"/>
      <c r="AQ11" s="306"/>
      <c r="AR11" s="288"/>
      <c r="AS11" s="288"/>
      <c r="AT11" s="288"/>
      <c r="AU11" s="16" t="s">
        <v>83</v>
      </c>
      <c r="AV11" s="15">
        <v>286</v>
      </c>
      <c r="AX11" s="317"/>
      <c r="AY11" s="287"/>
      <c r="AZ11" s="292"/>
      <c r="BA11" s="326"/>
      <c r="BB11" s="32" t="s">
        <v>106</v>
      </c>
      <c r="BC11" s="27" t="s">
        <v>107</v>
      </c>
      <c r="BD11" s="28">
        <v>32.99</v>
      </c>
      <c r="BF11" s="317"/>
      <c r="BG11" s="291"/>
      <c r="BH11" s="324"/>
      <c r="BI11" s="299"/>
      <c r="BJ11" s="16" t="s">
        <v>101</v>
      </c>
      <c r="BK11" s="14" t="s">
        <v>80</v>
      </c>
      <c r="BL11" s="15">
        <v>18.940000000000001</v>
      </c>
    </row>
    <row r="12" spans="2:64" ht="54" customHeight="1" x14ac:dyDescent="0.4">
      <c r="J12" s="317"/>
      <c r="K12" s="287" t="s">
        <v>137</v>
      </c>
      <c r="L12" s="288" t="s">
        <v>138</v>
      </c>
      <c r="M12" s="288"/>
      <c r="N12" s="288"/>
      <c r="O12" s="14" t="s">
        <v>139</v>
      </c>
      <c r="P12" s="15">
        <v>235.84</v>
      </c>
      <c r="R12" s="292"/>
      <c r="S12" s="287"/>
      <c r="T12" s="292" t="s">
        <v>74</v>
      </c>
      <c r="U12" s="315" t="s">
        <v>75</v>
      </c>
      <c r="V12" s="315"/>
      <c r="W12" s="315"/>
      <c r="X12" s="15">
        <v>90.1</v>
      </c>
      <c r="Z12" s="292"/>
      <c r="AA12" s="325" t="s">
        <v>140</v>
      </c>
      <c r="AB12" s="307" t="s">
        <v>28</v>
      </c>
      <c r="AC12" s="308"/>
      <c r="AD12" s="309"/>
      <c r="AE12" s="16" t="s">
        <v>66</v>
      </c>
      <c r="AF12" s="15">
        <v>1320</v>
      </c>
      <c r="AH12" s="317"/>
      <c r="AI12" s="326"/>
      <c r="AJ12" s="315" t="s">
        <v>141</v>
      </c>
      <c r="AK12" s="315"/>
      <c r="AL12" s="33" t="s">
        <v>142</v>
      </c>
      <c r="AM12" s="14" t="s">
        <v>136</v>
      </c>
      <c r="AN12" s="34">
        <v>0.05</v>
      </c>
      <c r="AP12" s="292"/>
      <c r="AQ12" s="306"/>
      <c r="AR12" s="292" t="s">
        <v>30</v>
      </c>
      <c r="AS12" s="315" t="s">
        <v>143</v>
      </c>
      <c r="AT12" s="21" t="s">
        <v>90</v>
      </c>
      <c r="AU12" s="19" t="s">
        <v>91</v>
      </c>
      <c r="AV12" s="20">
        <v>24.46</v>
      </c>
      <c r="AX12" s="317"/>
      <c r="AY12" s="287"/>
      <c r="AZ12" s="292"/>
      <c r="BA12" s="306" t="s">
        <v>144</v>
      </c>
      <c r="BB12" s="306"/>
      <c r="BC12" s="14" t="s">
        <v>113</v>
      </c>
      <c r="BD12" s="15">
        <v>21.16</v>
      </c>
      <c r="BF12" s="317"/>
      <c r="BG12" s="35" t="s">
        <v>145</v>
      </c>
      <c r="BH12" s="288" t="s">
        <v>63</v>
      </c>
      <c r="BI12" s="288"/>
      <c r="BJ12" s="288"/>
      <c r="BK12" s="14" t="s">
        <v>146</v>
      </c>
      <c r="BL12" s="15">
        <v>1481.82</v>
      </c>
    </row>
    <row r="13" spans="2:64" ht="54" customHeight="1" x14ac:dyDescent="0.4">
      <c r="J13" s="317"/>
      <c r="K13" s="287"/>
      <c r="L13" s="288" t="s">
        <v>30</v>
      </c>
      <c r="M13" s="288"/>
      <c r="N13" s="288"/>
      <c r="O13" s="14" t="s">
        <v>147</v>
      </c>
      <c r="P13" s="15">
        <v>19.88</v>
      </c>
      <c r="R13" s="292"/>
      <c r="S13" s="287"/>
      <c r="T13" s="292"/>
      <c r="U13" s="315" t="s">
        <v>81</v>
      </c>
      <c r="V13" s="315"/>
      <c r="W13" s="315"/>
      <c r="X13" s="15">
        <v>136.19999999999999</v>
      </c>
      <c r="Z13" s="292"/>
      <c r="AA13" s="326"/>
      <c r="AB13" s="328"/>
      <c r="AC13" s="329"/>
      <c r="AD13" s="330"/>
      <c r="AE13" s="16" t="s">
        <v>77</v>
      </c>
      <c r="AF13" s="15">
        <v>2200</v>
      </c>
      <c r="AH13" s="317"/>
      <c r="AI13" s="327"/>
      <c r="AJ13" s="315"/>
      <c r="AK13" s="315"/>
      <c r="AL13" s="33" t="s">
        <v>148</v>
      </c>
      <c r="AM13" s="14" t="s">
        <v>136</v>
      </c>
      <c r="AN13" s="15">
        <v>2200</v>
      </c>
      <c r="AP13" s="292"/>
      <c r="AQ13" s="306"/>
      <c r="AR13" s="292"/>
      <c r="AS13" s="288"/>
      <c r="AT13" s="25" t="s">
        <v>99</v>
      </c>
      <c r="AU13" s="23" t="s">
        <v>100</v>
      </c>
      <c r="AV13" s="24">
        <v>32.58</v>
      </c>
      <c r="AX13" s="317"/>
      <c r="AY13" s="287"/>
      <c r="AZ13" s="288" t="s">
        <v>135</v>
      </c>
      <c r="BA13" s="288"/>
      <c r="BB13" s="288"/>
      <c r="BC13" s="14" t="s">
        <v>136</v>
      </c>
      <c r="BD13" s="15">
        <v>235.84</v>
      </c>
      <c r="BF13" s="317"/>
      <c r="BG13" s="289" t="s">
        <v>149</v>
      </c>
      <c r="BH13" s="288" t="s">
        <v>28</v>
      </c>
      <c r="BI13" s="288"/>
      <c r="BJ13" s="288"/>
      <c r="BK13" s="14" t="s">
        <v>73</v>
      </c>
      <c r="BL13" s="15">
        <v>330</v>
      </c>
    </row>
    <row r="14" spans="2:64" ht="54" customHeight="1" x14ac:dyDescent="0.4">
      <c r="J14" s="317"/>
      <c r="K14" s="287" t="s">
        <v>150</v>
      </c>
      <c r="L14" s="288" t="s">
        <v>28</v>
      </c>
      <c r="M14" s="288"/>
      <c r="N14" s="288"/>
      <c r="O14" s="14" t="s">
        <v>70</v>
      </c>
      <c r="P14" s="15">
        <v>286</v>
      </c>
      <c r="R14" s="292"/>
      <c r="S14" s="287"/>
      <c r="T14" s="292"/>
      <c r="U14" s="315" t="s">
        <v>87</v>
      </c>
      <c r="V14" s="315"/>
      <c r="W14" s="315"/>
      <c r="X14" s="15">
        <v>228.4</v>
      </c>
      <c r="Z14" s="292"/>
      <c r="AA14" s="326"/>
      <c r="AB14" s="310"/>
      <c r="AC14" s="311"/>
      <c r="AD14" s="312"/>
      <c r="AE14" s="16" t="s">
        <v>83</v>
      </c>
      <c r="AF14" s="15">
        <v>286</v>
      </c>
      <c r="AH14" s="317"/>
      <c r="AI14" s="325" t="s">
        <v>151</v>
      </c>
      <c r="AJ14" s="307" t="s">
        <v>28</v>
      </c>
      <c r="AK14" s="308"/>
      <c r="AL14" s="309"/>
      <c r="AM14" s="16" t="s">
        <v>66</v>
      </c>
      <c r="AN14" s="15">
        <v>1320</v>
      </c>
      <c r="AP14" s="292"/>
      <c r="AQ14" s="306"/>
      <c r="AR14" s="292"/>
      <c r="AS14" s="288"/>
      <c r="AT14" s="29" t="s">
        <v>106</v>
      </c>
      <c r="AU14" s="27" t="s">
        <v>107</v>
      </c>
      <c r="AV14" s="28">
        <v>37.619999999999997</v>
      </c>
      <c r="AX14" s="317"/>
      <c r="AY14" s="306" t="s">
        <v>152</v>
      </c>
      <c r="AZ14" s="321" t="s">
        <v>28</v>
      </c>
      <c r="BA14" s="320"/>
      <c r="BB14" s="284"/>
      <c r="BC14" s="14" t="s">
        <v>153</v>
      </c>
      <c r="BD14" s="15">
        <v>286</v>
      </c>
      <c r="BF14" s="317"/>
      <c r="BG14" s="291"/>
      <c r="BH14" s="288" t="s">
        <v>30</v>
      </c>
      <c r="BI14" s="288"/>
      <c r="BJ14" s="288"/>
      <c r="BK14" s="14" t="s">
        <v>80</v>
      </c>
      <c r="BL14" s="15">
        <v>12.48</v>
      </c>
    </row>
    <row r="15" spans="2:64" ht="54" customHeight="1" x14ac:dyDescent="0.4">
      <c r="J15" s="317"/>
      <c r="K15" s="287"/>
      <c r="L15" s="288"/>
      <c r="M15" s="288"/>
      <c r="N15" s="288"/>
      <c r="O15" s="14" t="s">
        <v>78</v>
      </c>
      <c r="P15" s="15">
        <v>429</v>
      </c>
      <c r="R15" s="292"/>
      <c r="S15" s="287"/>
      <c r="T15" s="292"/>
      <c r="U15" s="315" t="s">
        <v>97</v>
      </c>
      <c r="V15" s="315"/>
      <c r="W15" s="315"/>
      <c r="X15" s="15">
        <v>320.61</v>
      </c>
      <c r="Z15" s="292"/>
      <c r="AA15" s="326"/>
      <c r="AB15" s="316" t="s">
        <v>30</v>
      </c>
      <c r="AC15" s="298" t="s">
        <v>154</v>
      </c>
      <c r="AD15" s="18" t="s">
        <v>90</v>
      </c>
      <c r="AE15" s="19" t="s">
        <v>155</v>
      </c>
      <c r="AF15" s="20">
        <v>26.49</v>
      </c>
      <c r="AH15" s="317"/>
      <c r="AI15" s="326"/>
      <c r="AJ15" s="328"/>
      <c r="AK15" s="329"/>
      <c r="AL15" s="330"/>
      <c r="AM15" s="16" t="s">
        <v>77</v>
      </c>
      <c r="AN15" s="15">
        <v>2200</v>
      </c>
      <c r="AP15" s="292"/>
      <c r="AQ15" s="306"/>
      <c r="AR15" s="292"/>
      <c r="AS15" s="315" t="s">
        <v>112</v>
      </c>
      <c r="AT15" s="288"/>
      <c r="AU15" s="14" t="s">
        <v>113</v>
      </c>
      <c r="AV15" s="15">
        <v>12.51</v>
      </c>
      <c r="AX15" s="317"/>
      <c r="AY15" s="287"/>
      <c r="AZ15" s="292" t="s">
        <v>30</v>
      </c>
      <c r="BA15" s="325" t="s">
        <v>126</v>
      </c>
      <c r="BB15" s="21" t="s">
        <v>90</v>
      </c>
      <c r="BC15" s="19" t="s">
        <v>91</v>
      </c>
      <c r="BD15" s="20">
        <v>21.45</v>
      </c>
      <c r="BF15" s="317"/>
      <c r="BG15" s="325" t="s">
        <v>156</v>
      </c>
      <c r="BH15" s="288" t="s">
        <v>28</v>
      </c>
      <c r="BI15" s="288"/>
      <c r="BJ15" s="288"/>
      <c r="BK15" s="14" t="s">
        <v>73</v>
      </c>
      <c r="BL15" s="15">
        <v>220</v>
      </c>
    </row>
    <row r="16" spans="2:64" ht="54" customHeight="1" x14ac:dyDescent="0.4">
      <c r="J16" s="317"/>
      <c r="K16" s="287"/>
      <c r="L16" s="288"/>
      <c r="M16" s="288"/>
      <c r="N16" s="288"/>
      <c r="O16" s="14" t="s">
        <v>84</v>
      </c>
      <c r="P16" s="15">
        <v>572</v>
      </c>
      <c r="R16" s="292"/>
      <c r="S16" s="287"/>
      <c r="T16" s="292"/>
      <c r="U16" s="315" t="s">
        <v>103</v>
      </c>
      <c r="V16" s="315"/>
      <c r="W16" s="315"/>
      <c r="X16" s="15">
        <v>505.02</v>
      </c>
      <c r="Z16" s="292"/>
      <c r="AA16" s="326"/>
      <c r="AB16" s="317"/>
      <c r="AC16" s="332"/>
      <c r="AD16" s="22" t="s">
        <v>99</v>
      </c>
      <c r="AE16" s="23" t="s">
        <v>157</v>
      </c>
      <c r="AF16" s="24">
        <v>35.29</v>
      </c>
      <c r="AH16" s="317"/>
      <c r="AI16" s="326"/>
      <c r="AJ16" s="310"/>
      <c r="AK16" s="311"/>
      <c r="AL16" s="312"/>
      <c r="AM16" s="16" t="s">
        <v>83</v>
      </c>
      <c r="AN16" s="15">
        <v>286</v>
      </c>
      <c r="AP16" s="292"/>
      <c r="AQ16" s="306" t="s">
        <v>158</v>
      </c>
      <c r="AR16" s="288" t="s">
        <v>28</v>
      </c>
      <c r="AS16" s="288"/>
      <c r="AT16" s="288"/>
      <c r="AU16" s="16" t="s">
        <v>66</v>
      </c>
      <c r="AV16" s="15">
        <v>1320</v>
      </c>
      <c r="AX16" s="317"/>
      <c r="AY16" s="287"/>
      <c r="AZ16" s="292"/>
      <c r="BA16" s="326"/>
      <c r="BB16" s="25" t="s">
        <v>99</v>
      </c>
      <c r="BC16" s="23" t="s">
        <v>100</v>
      </c>
      <c r="BD16" s="24">
        <v>28.58</v>
      </c>
      <c r="BF16" s="317"/>
      <c r="BG16" s="291"/>
      <c r="BH16" s="288" t="s">
        <v>30</v>
      </c>
      <c r="BI16" s="288"/>
      <c r="BJ16" s="288"/>
      <c r="BK16" s="14" t="s">
        <v>80</v>
      </c>
      <c r="BL16" s="15">
        <v>11.49</v>
      </c>
    </row>
    <row r="17" spans="2:64" ht="54" customHeight="1" x14ac:dyDescent="0.4">
      <c r="J17" s="317"/>
      <c r="K17" s="287"/>
      <c r="L17" s="288"/>
      <c r="M17" s="288"/>
      <c r="N17" s="288"/>
      <c r="O17" s="14" t="s">
        <v>96</v>
      </c>
      <c r="P17" s="15">
        <v>858</v>
      </c>
      <c r="R17" s="292"/>
      <c r="S17" s="287"/>
      <c r="T17" s="292"/>
      <c r="U17" s="315" t="s">
        <v>110</v>
      </c>
      <c r="V17" s="315"/>
      <c r="W17" s="315"/>
      <c r="X17" s="15">
        <v>505.02</v>
      </c>
      <c r="Z17" s="292"/>
      <c r="AA17" s="326"/>
      <c r="AB17" s="317"/>
      <c r="AC17" s="333"/>
      <c r="AD17" s="26" t="s">
        <v>106</v>
      </c>
      <c r="AE17" s="27" t="s">
        <v>159</v>
      </c>
      <c r="AF17" s="28">
        <v>40.75</v>
      </c>
      <c r="AH17" s="317"/>
      <c r="AI17" s="326"/>
      <c r="AJ17" s="316" t="s">
        <v>30</v>
      </c>
      <c r="AK17" s="283" t="s">
        <v>160</v>
      </c>
      <c r="AL17" s="319"/>
      <c r="AM17" s="14" t="s">
        <v>94</v>
      </c>
      <c r="AN17" s="15">
        <v>55.78</v>
      </c>
      <c r="AP17" s="292"/>
      <c r="AQ17" s="306"/>
      <c r="AR17" s="288"/>
      <c r="AS17" s="288"/>
      <c r="AT17" s="288"/>
      <c r="AU17" s="16" t="s">
        <v>77</v>
      </c>
      <c r="AV17" s="15">
        <v>2200</v>
      </c>
      <c r="AX17" s="317"/>
      <c r="AY17" s="287"/>
      <c r="AZ17" s="292"/>
      <c r="BA17" s="326"/>
      <c r="BB17" s="32" t="s">
        <v>106</v>
      </c>
      <c r="BC17" s="27" t="s">
        <v>107</v>
      </c>
      <c r="BD17" s="28">
        <v>32.99</v>
      </c>
      <c r="BF17" s="317"/>
      <c r="BG17" s="287" t="s">
        <v>161</v>
      </c>
      <c r="BH17" s="288" t="s">
        <v>28</v>
      </c>
      <c r="BI17" s="288"/>
      <c r="BJ17" s="288"/>
      <c r="BK17" s="14" t="s">
        <v>73</v>
      </c>
      <c r="BL17" s="15">
        <v>440</v>
      </c>
    </row>
    <row r="18" spans="2:64" ht="54" customHeight="1" x14ac:dyDescent="0.4">
      <c r="J18" s="317"/>
      <c r="K18" s="287"/>
      <c r="L18" s="288"/>
      <c r="M18" s="288"/>
      <c r="N18" s="288"/>
      <c r="O18" s="14" t="s">
        <v>102</v>
      </c>
      <c r="P18" s="15">
        <v>1144</v>
      </c>
      <c r="R18" s="292"/>
      <c r="S18" s="287"/>
      <c r="T18" s="314" t="s">
        <v>119</v>
      </c>
      <c r="U18" s="315" t="s">
        <v>120</v>
      </c>
      <c r="V18" s="315"/>
      <c r="W18" s="315"/>
      <c r="X18" s="15">
        <v>218.27</v>
      </c>
      <c r="Z18" s="292"/>
      <c r="AA18" s="326"/>
      <c r="AB18" s="318"/>
      <c r="AC18" s="283" t="s">
        <v>112</v>
      </c>
      <c r="AD18" s="284"/>
      <c r="AE18" s="14" t="s">
        <v>113</v>
      </c>
      <c r="AF18" s="15">
        <v>17.73</v>
      </c>
      <c r="AH18" s="317"/>
      <c r="AI18" s="326"/>
      <c r="AJ18" s="317"/>
      <c r="AK18" s="283" t="s">
        <v>162</v>
      </c>
      <c r="AL18" s="319"/>
      <c r="AM18" s="14" t="s">
        <v>94</v>
      </c>
      <c r="AN18" s="15">
        <v>29.62</v>
      </c>
      <c r="AP18" s="292"/>
      <c r="AQ18" s="306"/>
      <c r="AR18" s="288"/>
      <c r="AS18" s="288"/>
      <c r="AT18" s="288"/>
      <c r="AU18" s="16" t="s">
        <v>83</v>
      </c>
      <c r="AV18" s="15">
        <v>286</v>
      </c>
      <c r="AX18" s="318"/>
      <c r="AY18" s="287"/>
      <c r="AZ18" s="292"/>
      <c r="BA18" s="306" t="s">
        <v>144</v>
      </c>
      <c r="BB18" s="306"/>
      <c r="BC18" s="14" t="s">
        <v>113</v>
      </c>
      <c r="BD18" s="15">
        <v>21.16</v>
      </c>
      <c r="BF18" s="317"/>
      <c r="BG18" s="287"/>
      <c r="BH18" s="314" t="s">
        <v>30</v>
      </c>
      <c r="BI18" s="315" t="s">
        <v>79</v>
      </c>
      <c r="BJ18" s="315"/>
      <c r="BK18" s="14" t="s">
        <v>80</v>
      </c>
      <c r="BL18" s="15">
        <v>13.12</v>
      </c>
    </row>
    <row r="19" spans="2:64" ht="54" customHeight="1" x14ac:dyDescent="0.4">
      <c r="J19" s="317"/>
      <c r="K19" s="287"/>
      <c r="L19" s="288"/>
      <c r="M19" s="288"/>
      <c r="N19" s="288"/>
      <c r="O19" s="14" t="s">
        <v>109</v>
      </c>
      <c r="P19" s="15">
        <v>1430</v>
      </c>
      <c r="R19" s="292"/>
      <c r="S19" s="287"/>
      <c r="T19" s="314"/>
      <c r="U19" s="315" t="s">
        <v>130</v>
      </c>
      <c r="V19" s="315"/>
      <c r="W19" s="315"/>
      <c r="X19" s="15">
        <v>349.65</v>
      </c>
      <c r="Z19" s="292"/>
      <c r="AA19" s="326"/>
      <c r="AB19" s="283" t="s">
        <v>123</v>
      </c>
      <c r="AC19" s="320"/>
      <c r="AD19" s="284"/>
      <c r="AE19" s="14" t="s">
        <v>124</v>
      </c>
      <c r="AF19" s="15">
        <v>297</v>
      </c>
      <c r="AH19" s="318"/>
      <c r="AI19" s="327"/>
      <c r="AJ19" s="318"/>
      <c r="AK19" s="283" t="s">
        <v>112</v>
      </c>
      <c r="AL19" s="284"/>
      <c r="AM19" s="14" t="s">
        <v>113</v>
      </c>
      <c r="AN19" s="15">
        <v>12.48</v>
      </c>
      <c r="AO19" s="36"/>
      <c r="AP19" s="292"/>
      <c r="AQ19" s="306"/>
      <c r="AR19" s="292" t="s">
        <v>30</v>
      </c>
      <c r="AS19" s="315" t="s">
        <v>163</v>
      </c>
      <c r="AT19" s="21" t="s">
        <v>90</v>
      </c>
      <c r="AU19" s="19" t="s">
        <v>164</v>
      </c>
      <c r="AV19" s="20">
        <v>29</v>
      </c>
      <c r="BF19" s="317"/>
      <c r="BG19" s="287"/>
      <c r="BH19" s="314"/>
      <c r="BI19" s="315" t="s">
        <v>85</v>
      </c>
      <c r="BJ19" s="315"/>
      <c r="BK19" s="14" t="s">
        <v>80</v>
      </c>
      <c r="BL19" s="15">
        <v>11.94</v>
      </c>
    </row>
    <row r="20" spans="2:64" ht="54" customHeight="1" x14ac:dyDescent="0.4">
      <c r="J20" s="317"/>
      <c r="K20" s="287"/>
      <c r="L20" s="288"/>
      <c r="M20" s="288"/>
      <c r="N20" s="288"/>
      <c r="O20" s="14" t="s">
        <v>114</v>
      </c>
      <c r="P20" s="15">
        <v>1716</v>
      </c>
      <c r="R20" s="292"/>
      <c r="S20" s="287"/>
      <c r="T20" s="314"/>
      <c r="U20" s="315" t="s">
        <v>133</v>
      </c>
      <c r="V20" s="315"/>
      <c r="W20" s="315"/>
      <c r="X20" s="15">
        <v>349.65</v>
      </c>
      <c r="Z20" s="292"/>
      <c r="AA20" s="326"/>
      <c r="AB20" s="321" t="s">
        <v>165</v>
      </c>
      <c r="AC20" s="320"/>
      <c r="AD20" s="284"/>
      <c r="AE20" s="14" t="s">
        <v>166</v>
      </c>
      <c r="AF20" s="15">
        <v>44</v>
      </c>
      <c r="AP20" s="292"/>
      <c r="AQ20" s="306"/>
      <c r="AR20" s="292"/>
      <c r="AS20" s="288"/>
      <c r="AT20" s="25" t="s">
        <v>99</v>
      </c>
      <c r="AU20" s="23" t="s">
        <v>167</v>
      </c>
      <c r="AV20" s="24">
        <v>38.630000000000003</v>
      </c>
      <c r="AX20" s="300" t="s">
        <v>168</v>
      </c>
      <c r="AY20" s="301"/>
      <c r="AZ20" s="301"/>
      <c r="BA20" s="301"/>
      <c r="BB20" s="301"/>
      <c r="BC20" s="302"/>
      <c r="BD20" s="12" t="s">
        <v>57</v>
      </c>
      <c r="BF20" s="317"/>
      <c r="BG20" s="306" t="s">
        <v>169</v>
      </c>
      <c r="BH20" s="307" t="s">
        <v>28</v>
      </c>
      <c r="BI20" s="308"/>
      <c r="BJ20" s="309"/>
      <c r="BK20" s="16" t="s">
        <v>170</v>
      </c>
      <c r="BL20" s="15">
        <v>5610</v>
      </c>
    </row>
    <row r="21" spans="2:64" ht="54" customHeight="1" x14ac:dyDescent="0.4">
      <c r="J21" s="317"/>
      <c r="K21" s="287"/>
      <c r="L21" s="292" t="s">
        <v>30</v>
      </c>
      <c r="M21" s="293" t="s">
        <v>171</v>
      </c>
      <c r="N21" s="293"/>
      <c r="O21" s="19" t="s">
        <v>172</v>
      </c>
      <c r="P21" s="20">
        <v>19.88</v>
      </c>
      <c r="R21" s="292"/>
      <c r="S21" s="287" t="s">
        <v>47</v>
      </c>
      <c r="T21" s="288" t="s">
        <v>28</v>
      </c>
      <c r="U21" s="288"/>
      <c r="V21" s="288"/>
      <c r="W21" s="14" t="s">
        <v>173</v>
      </c>
      <c r="X21" s="15">
        <v>258.5</v>
      </c>
      <c r="Z21" s="292"/>
      <c r="AA21" s="326"/>
      <c r="AB21" s="283" t="s">
        <v>131</v>
      </c>
      <c r="AC21" s="331"/>
      <c r="AD21" s="319"/>
      <c r="AE21" s="14" t="s">
        <v>132</v>
      </c>
      <c r="AF21" s="15">
        <v>198</v>
      </c>
      <c r="AP21" s="292"/>
      <c r="AQ21" s="306"/>
      <c r="AR21" s="292"/>
      <c r="AS21" s="288"/>
      <c r="AT21" s="29" t="s">
        <v>106</v>
      </c>
      <c r="AU21" s="27" t="s">
        <v>174</v>
      </c>
      <c r="AV21" s="28">
        <v>44.61</v>
      </c>
      <c r="AX21" s="316" t="s">
        <v>168</v>
      </c>
      <c r="AY21" s="303" t="s">
        <v>175</v>
      </c>
      <c r="AZ21" s="304"/>
      <c r="BA21" s="295"/>
      <c r="BB21" s="33" t="s">
        <v>142</v>
      </c>
      <c r="BC21" s="14" t="s">
        <v>136</v>
      </c>
      <c r="BD21" s="34">
        <v>0.03</v>
      </c>
      <c r="BF21" s="317"/>
      <c r="BG21" s="306"/>
      <c r="BH21" s="310"/>
      <c r="BI21" s="311"/>
      <c r="BJ21" s="312"/>
      <c r="BK21" s="16" t="s">
        <v>176</v>
      </c>
      <c r="BL21" s="15">
        <v>1122</v>
      </c>
    </row>
    <row r="22" spans="2:64" ht="54" customHeight="1" x14ac:dyDescent="0.4">
      <c r="J22" s="317"/>
      <c r="K22" s="287"/>
      <c r="L22" s="292"/>
      <c r="M22" s="313" t="s">
        <v>177</v>
      </c>
      <c r="N22" s="313"/>
      <c r="O22" s="23" t="s">
        <v>178</v>
      </c>
      <c r="P22" s="24">
        <v>26.48</v>
      </c>
      <c r="R22" s="292"/>
      <c r="S22" s="287"/>
      <c r="T22" s="288" t="s">
        <v>30</v>
      </c>
      <c r="U22" s="288"/>
      <c r="V22" s="288"/>
      <c r="W22" s="14" t="s">
        <v>113</v>
      </c>
      <c r="X22" s="15">
        <v>20.05</v>
      </c>
      <c r="Z22" s="292"/>
      <c r="AA22" s="327"/>
      <c r="AB22" s="321" t="s">
        <v>135</v>
      </c>
      <c r="AC22" s="320"/>
      <c r="AD22" s="284"/>
      <c r="AE22" s="14" t="s">
        <v>136</v>
      </c>
      <c r="AF22" s="15">
        <v>330.44</v>
      </c>
      <c r="AP22" s="292"/>
      <c r="AQ22" s="306"/>
      <c r="AR22" s="292"/>
      <c r="AS22" s="315" t="s">
        <v>112</v>
      </c>
      <c r="AT22" s="288"/>
      <c r="AU22" s="14" t="s">
        <v>113</v>
      </c>
      <c r="AV22" s="15">
        <v>12.91</v>
      </c>
      <c r="AX22" s="317"/>
      <c r="AY22" s="296"/>
      <c r="AZ22" s="305"/>
      <c r="BA22" s="297"/>
      <c r="BB22" s="33" t="s">
        <v>148</v>
      </c>
      <c r="BC22" s="14" t="s">
        <v>136</v>
      </c>
      <c r="BD22" s="15">
        <v>550</v>
      </c>
      <c r="BF22" s="317"/>
      <c r="BG22" s="306"/>
      <c r="BH22" s="322" t="s">
        <v>30</v>
      </c>
      <c r="BI22" s="298" t="s">
        <v>154</v>
      </c>
      <c r="BJ22" s="16" t="s">
        <v>93</v>
      </c>
      <c r="BK22" s="14" t="s">
        <v>94</v>
      </c>
      <c r="BL22" s="15">
        <v>20.43</v>
      </c>
    </row>
    <row r="23" spans="2:64" ht="54" customHeight="1" x14ac:dyDescent="0.4">
      <c r="J23" s="317"/>
      <c r="K23" s="287"/>
      <c r="L23" s="292"/>
      <c r="M23" s="282" t="s">
        <v>179</v>
      </c>
      <c r="N23" s="282"/>
      <c r="O23" s="27" t="s">
        <v>180</v>
      </c>
      <c r="P23" s="28">
        <v>30.57</v>
      </c>
      <c r="R23" s="292"/>
      <c r="S23" s="287"/>
      <c r="T23" s="288" t="s">
        <v>135</v>
      </c>
      <c r="U23" s="288"/>
      <c r="V23" s="288"/>
      <c r="W23" s="14" t="s">
        <v>136</v>
      </c>
      <c r="X23" s="15">
        <v>224.84</v>
      </c>
      <c r="AX23" s="317"/>
      <c r="AY23" s="300" t="s">
        <v>181</v>
      </c>
      <c r="AZ23" s="301"/>
      <c r="BA23" s="301"/>
      <c r="BB23" s="302"/>
      <c r="BC23" s="14" t="s">
        <v>136</v>
      </c>
      <c r="BD23" s="15">
        <v>55</v>
      </c>
      <c r="BF23" s="317"/>
      <c r="BG23" s="306"/>
      <c r="BH23" s="323"/>
      <c r="BI23" s="299"/>
      <c r="BJ23" s="16" t="s">
        <v>101</v>
      </c>
      <c r="BK23" s="14" t="s">
        <v>94</v>
      </c>
      <c r="BL23" s="15">
        <v>18.579999999999998</v>
      </c>
    </row>
    <row r="24" spans="2:64" ht="54" customHeight="1" x14ac:dyDescent="0.4">
      <c r="J24" s="317"/>
      <c r="K24" s="287"/>
      <c r="L24" s="288" t="s">
        <v>135</v>
      </c>
      <c r="M24" s="288"/>
      <c r="N24" s="288"/>
      <c r="O24" s="14" t="s">
        <v>136</v>
      </c>
      <c r="P24" s="15">
        <v>235.84</v>
      </c>
      <c r="S24" s="37"/>
      <c r="T24" s="17"/>
      <c r="W24" s="11"/>
      <c r="X24" s="11"/>
      <c r="AX24" s="317"/>
      <c r="AY24" s="303" t="s">
        <v>182</v>
      </c>
      <c r="AZ24" s="304"/>
      <c r="BA24" s="295"/>
      <c r="BB24" s="33" t="s">
        <v>183</v>
      </c>
      <c r="BC24" s="14" t="s">
        <v>136</v>
      </c>
      <c r="BD24" s="15">
        <v>11</v>
      </c>
      <c r="BF24" s="317"/>
      <c r="BG24" s="306"/>
      <c r="BH24" s="324"/>
      <c r="BI24" s="283" t="s">
        <v>184</v>
      </c>
      <c r="BJ24" s="284"/>
      <c r="BK24" s="14" t="s">
        <v>113</v>
      </c>
      <c r="BL24" s="15">
        <v>12.73</v>
      </c>
    </row>
    <row r="25" spans="2:64" ht="54" customHeight="1" x14ac:dyDescent="0.4">
      <c r="B25" s="285" t="s">
        <v>185</v>
      </c>
      <c r="C25" s="286"/>
      <c r="D25" s="286"/>
      <c r="E25" s="286"/>
      <c r="F25" s="286"/>
      <c r="G25" s="286"/>
      <c r="J25" s="317"/>
      <c r="K25" s="287" t="s">
        <v>49</v>
      </c>
      <c r="L25" s="288" t="s">
        <v>28</v>
      </c>
      <c r="M25" s="288"/>
      <c r="N25" s="288"/>
      <c r="O25" s="14" t="s">
        <v>153</v>
      </c>
      <c r="P25" s="15">
        <v>286</v>
      </c>
      <c r="S25" s="37"/>
      <c r="T25" s="17"/>
      <c r="W25" s="11"/>
      <c r="X25" s="11"/>
      <c r="AX25" s="317"/>
      <c r="AY25" s="296"/>
      <c r="AZ25" s="305"/>
      <c r="BA25" s="297"/>
      <c r="BB25" s="33" t="s">
        <v>186</v>
      </c>
      <c r="BC25" s="14" t="s">
        <v>136</v>
      </c>
      <c r="BD25" s="15">
        <v>8.8000000000000007</v>
      </c>
      <c r="BF25" s="317"/>
      <c r="BG25" s="289" t="s">
        <v>187</v>
      </c>
      <c r="BH25" s="288" t="s">
        <v>28</v>
      </c>
      <c r="BI25" s="288"/>
      <c r="BJ25" s="288"/>
      <c r="BK25" s="16" t="s">
        <v>188</v>
      </c>
      <c r="BL25" s="15">
        <v>2101</v>
      </c>
    </row>
    <row r="26" spans="2:64" ht="54" customHeight="1" x14ac:dyDescent="0.4">
      <c r="B26" s="286"/>
      <c r="C26" s="286"/>
      <c r="D26" s="286"/>
      <c r="E26" s="286"/>
      <c r="F26" s="286"/>
      <c r="G26" s="286"/>
      <c r="J26" s="317"/>
      <c r="K26" s="287"/>
      <c r="L26" s="292" t="s">
        <v>30</v>
      </c>
      <c r="M26" s="293" t="s">
        <v>171</v>
      </c>
      <c r="N26" s="293"/>
      <c r="O26" s="19" t="s">
        <v>172</v>
      </c>
      <c r="P26" s="20">
        <v>19.88</v>
      </c>
      <c r="S26" s="37"/>
      <c r="T26" s="17"/>
      <c r="W26" s="11"/>
      <c r="X26" s="11"/>
      <c r="AX26" s="317"/>
      <c r="AY26" s="294" t="s">
        <v>189</v>
      </c>
      <c r="AZ26" s="295"/>
      <c r="BA26" s="289" t="s">
        <v>190</v>
      </c>
      <c r="BB26" s="33" t="s">
        <v>93</v>
      </c>
      <c r="BC26" s="14" t="s">
        <v>136</v>
      </c>
      <c r="BD26" s="39">
        <v>0.32500000000000001</v>
      </c>
      <c r="BF26" s="317"/>
      <c r="BG26" s="290"/>
      <c r="BH26" s="288"/>
      <c r="BI26" s="288"/>
      <c r="BJ26" s="288"/>
      <c r="BK26" s="16" t="s">
        <v>176</v>
      </c>
      <c r="BL26" s="15">
        <v>500.5</v>
      </c>
    </row>
    <row r="27" spans="2:64" ht="54" customHeight="1" x14ac:dyDescent="0.4">
      <c r="J27" s="317"/>
      <c r="K27" s="287"/>
      <c r="L27" s="292"/>
      <c r="M27" s="313" t="s">
        <v>177</v>
      </c>
      <c r="N27" s="313"/>
      <c r="O27" s="23" t="s">
        <v>178</v>
      </c>
      <c r="P27" s="24">
        <v>26.48</v>
      </c>
      <c r="S27" s="37"/>
      <c r="T27" s="17"/>
      <c r="W27" s="11"/>
      <c r="X27" s="11"/>
      <c r="AX27" s="318"/>
      <c r="AY27" s="296"/>
      <c r="AZ27" s="297"/>
      <c r="BA27" s="291"/>
      <c r="BB27" s="33" t="s">
        <v>101</v>
      </c>
      <c r="BC27" s="14" t="s">
        <v>136</v>
      </c>
      <c r="BD27" s="39">
        <v>0.25800000000000001</v>
      </c>
      <c r="BF27" s="318"/>
      <c r="BG27" s="291"/>
      <c r="BH27" s="288" t="s">
        <v>30</v>
      </c>
      <c r="BI27" s="288"/>
      <c r="BJ27" s="288"/>
      <c r="BK27" s="14" t="s">
        <v>94</v>
      </c>
      <c r="BL27" s="15">
        <v>15.59</v>
      </c>
    </row>
    <row r="28" spans="2:64" ht="54" customHeight="1" x14ac:dyDescent="0.4">
      <c r="J28" s="318"/>
      <c r="K28" s="287"/>
      <c r="L28" s="292"/>
      <c r="M28" s="282" t="s">
        <v>179</v>
      </c>
      <c r="N28" s="282"/>
      <c r="O28" s="27" t="s">
        <v>180</v>
      </c>
      <c r="P28" s="28">
        <v>30.57</v>
      </c>
      <c r="S28" s="37"/>
      <c r="T28" s="17"/>
      <c r="W28" s="11"/>
      <c r="X28" s="11"/>
    </row>
    <row r="29" spans="2:64" ht="54" customHeight="1" x14ac:dyDescent="0.4">
      <c r="J29" s="40"/>
      <c r="R29" s="40"/>
      <c r="S29" s="37"/>
      <c r="T29" s="17"/>
      <c r="W29" s="11"/>
      <c r="X29" s="11"/>
    </row>
    <row r="30" spans="2:64" ht="44.25" customHeight="1" x14ac:dyDescent="0.4">
      <c r="R30" s="40"/>
    </row>
    <row r="31" spans="2:64" ht="45.75" customHeight="1" x14ac:dyDescent="0.4">
      <c r="R31" s="40"/>
    </row>
    <row r="32" spans="2:64" ht="45.75" customHeight="1" x14ac:dyDescent="0.4">
      <c r="R32" s="40"/>
    </row>
    <row r="33" spans="10:64" ht="45.75" customHeight="1" x14ac:dyDescent="0.4">
      <c r="R33" s="40"/>
    </row>
    <row r="34" spans="10:64" ht="45.75" customHeight="1" x14ac:dyDescent="0.4">
      <c r="K34" s="37"/>
      <c r="L34" s="17"/>
      <c r="O34" s="11"/>
      <c r="P34" s="11"/>
      <c r="R34" s="40"/>
      <c r="Z34" s="38"/>
      <c r="AA34" s="37"/>
      <c r="AB34" s="17"/>
      <c r="AD34" s="11"/>
      <c r="AE34" s="11"/>
      <c r="AF34" s="11"/>
      <c r="AO34" s="11"/>
      <c r="AQ34" s="37"/>
      <c r="AR34" s="17"/>
      <c r="AS34" s="17"/>
      <c r="AU34" s="11"/>
      <c r="AV34" s="11"/>
      <c r="AW34" s="11"/>
      <c r="AY34" s="37"/>
      <c r="AZ34" s="17"/>
      <c r="BC34" s="38"/>
      <c r="BD34" s="11"/>
      <c r="BG34" s="37"/>
      <c r="BH34" s="17"/>
      <c r="BK34" s="11"/>
      <c r="BL34" s="11"/>
    </row>
    <row r="35" spans="10:64" ht="45.75" customHeight="1" x14ac:dyDescent="0.4">
      <c r="K35" s="37"/>
      <c r="L35" s="17"/>
      <c r="O35" s="11"/>
      <c r="P35" s="11"/>
      <c r="R35" s="40"/>
      <c r="Z35" s="38"/>
      <c r="AA35" s="37"/>
      <c r="AB35" s="17"/>
      <c r="AD35" s="11"/>
      <c r="AE35" s="11"/>
      <c r="AF35" s="11"/>
      <c r="AI35" s="37"/>
      <c r="AJ35" s="17"/>
      <c r="AK35" s="17"/>
      <c r="AM35" s="11"/>
      <c r="AN35" s="11"/>
      <c r="AO35" s="11"/>
      <c r="AQ35" s="37"/>
      <c r="AR35" s="17"/>
      <c r="AS35" s="17"/>
      <c r="AU35" s="11"/>
      <c r="AV35" s="11"/>
      <c r="AW35" s="11"/>
      <c r="AY35" s="37"/>
      <c r="AZ35" s="17"/>
      <c r="BC35" s="38"/>
      <c r="BD35" s="11"/>
      <c r="BG35" s="37"/>
      <c r="BH35" s="17"/>
      <c r="BK35" s="11"/>
      <c r="BL35" s="11"/>
    </row>
    <row r="36" spans="10:64" ht="45.75" customHeight="1" x14ac:dyDescent="0.4">
      <c r="K36" s="37"/>
      <c r="L36" s="17"/>
      <c r="O36" s="11"/>
      <c r="P36" s="11"/>
      <c r="R36" s="40"/>
      <c r="Z36" s="38"/>
      <c r="AA36" s="37"/>
      <c r="AB36" s="17"/>
      <c r="AD36" s="11"/>
      <c r="AE36" s="11"/>
      <c r="AF36" s="11"/>
      <c r="AI36" s="37"/>
      <c r="AJ36" s="17"/>
      <c r="AK36" s="17"/>
      <c r="AM36" s="11"/>
      <c r="AN36" s="11"/>
      <c r="AO36" s="11"/>
      <c r="AQ36" s="37"/>
      <c r="AR36" s="17"/>
      <c r="AS36" s="17"/>
      <c r="AU36" s="11"/>
      <c r="AV36" s="11"/>
      <c r="AW36" s="11"/>
      <c r="AY36" s="37"/>
      <c r="AZ36" s="17"/>
      <c r="BC36" s="38"/>
      <c r="BD36" s="11"/>
      <c r="BG36" s="37"/>
      <c r="BH36" s="17"/>
      <c r="BK36" s="11"/>
      <c r="BL36" s="11"/>
    </row>
    <row r="37" spans="10:64" ht="45.75" customHeight="1" x14ac:dyDescent="0.4">
      <c r="K37" s="37"/>
      <c r="L37" s="17"/>
      <c r="O37" s="11"/>
      <c r="P37" s="11"/>
      <c r="R37" s="40"/>
      <c r="Z37" s="38"/>
      <c r="AA37" s="37"/>
      <c r="AB37" s="17"/>
      <c r="AD37" s="11"/>
      <c r="AE37" s="11"/>
      <c r="AF37" s="11"/>
      <c r="AI37" s="37"/>
      <c r="AJ37" s="17"/>
      <c r="AK37" s="17"/>
      <c r="AM37" s="11"/>
      <c r="AN37" s="11"/>
      <c r="AO37" s="11"/>
      <c r="AQ37" s="37"/>
      <c r="AR37" s="17"/>
      <c r="AS37" s="17"/>
      <c r="AU37" s="11"/>
      <c r="AV37" s="11"/>
      <c r="AW37" s="11"/>
      <c r="AY37" s="37"/>
      <c r="AZ37" s="17"/>
      <c r="BC37" s="38"/>
      <c r="BD37" s="11"/>
      <c r="BG37" s="37"/>
      <c r="BH37" s="17"/>
      <c r="BK37" s="11"/>
      <c r="BL37" s="11"/>
    </row>
    <row r="38" spans="10:64" ht="44.25" customHeight="1" x14ac:dyDescent="0.4">
      <c r="K38" s="37"/>
      <c r="L38" s="17"/>
      <c r="O38" s="11"/>
      <c r="P38" s="11"/>
      <c r="R38" s="40"/>
      <c r="Z38" s="38"/>
      <c r="AA38" s="37"/>
      <c r="AB38" s="17"/>
      <c r="AD38" s="11"/>
      <c r="AE38" s="11"/>
      <c r="AF38" s="11"/>
      <c r="AI38" s="37"/>
      <c r="AJ38" s="17"/>
      <c r="AK38" s="17"/>
      <c r="AM38" s="11"/>
      <c r="AN38" s="11"/>
      <c r="AO38" s="11"/>
      <c r="AQ38" s="37"/>
      <c r="AR38" s="17"/>
      <c r="AS38" s="17"/>
      <c r="AU38" s="11"/>
      <c r="AV38" s="11"/>
      <c r="AW38" s="11"/>
      <c r="AY38" s="37"/>
      <c r="AZ38" s="17"/>
      <c r="BC38" s="38"/>
      <c r="BD38" s="11"/>
      <c r="BG38" s="37"/>
      <c r="BH38" s="17"/>
      <c r="BK38" s="11"/>
      <c r="BL38" s="11"/>
    </row>
    <row r="39" spans="10:64" ht="44.25" customHeight="1" x14ac:dyDescent="0.4">
      <c r="K39" s="37"/>
      <c r="L39" s="17"/>
      <c r="O39" s="11"/>
      <c r="P39" s="11"/>
      <c r="R39" s="40"/>
      <c r="Z39" s="38"/>
      <c r="AA39" s="37"/>
      <c r="AB39" s="17"/>
      <c r="AD39" s="11"/>
      <c r="AE39" s="11"/>
      <c r="AF39" s="11"/>
      <c r="AI39" s="37"/>
      <c r="AJ39" s="17"/>
      <c r="AK39" s="17"/>
      <c r="AM39" s="11"/>
      <c r="AN39" s="11"/>
      <c r="AO39" s="11"/>
      <c r="AQ39" s="37"/>
      <c r="AR39" s="17"/>
      <c r="AS39" s="17"/>
      <c r="AU39" s="11"/>
      <c r="AV39" s="11"/>
      <c r="AW39" s="11"/>
      <c r="AY39" s="37"/>
      <c r="AZ39" s="17"/>
      <c r="BC39" s="38"/>
      <c r="BD39" s="11"/>
      <c r="BG39" s="37"/>
      <c r="BH39" s="17"/>
      <c r="BK39" s="11"/>
      <c r="BL39" s="11"/>
    </row>
    <row r="40" spans="10:64" ht="44.25" customHeight="1" x14ac:dyDescent="0.4">
      <c r="J40" s="40"/>
      <c r="R40" s="40"/>
      <c r="AI40" s="37"/>
      <c r="AJ40" s="17"/>
      <c r="AK40" s="17"/>
      <c r="AM40" s="11"/>
      <c r="AN40" s="11"/>
    </row>
    <row r="41" spans="10:64" ht="44.25" customHeight="1" x14ac:dyDescent="0.4">
      <c r="J41" s="40"/>
      <c r="R41" s="40"/>
    </row>
    <row r="42" spans="10:64" ht="44.25" customHeight="1" x14ac:dyDescent="0.4">
      <c r="J42" s="40"/>
      <c r="R42" s="40"/>
    </row>
    <row r="43" spans="10:64" ht="44.25" customHeight="1" x14ac:dyDescent="0.4">
      <c r="J43" s="40"/>
      <c r="R43" s="40"/>
    </row>
    <row r="44" spans="10:64" ht="44.25" customHeight="1" x14ac:dyDescent="0.4">
      <c r="J44" s="40"/>
      <c r="R44" s="40"/>
    </row>
    <row r="45" spans="10:64" ht="44.25" customHeight="1" x14ac:dyDescent="0.4">
      <c r="J45" s="40"/>
      <c r="R45" s="40"/>
    </row>
    <row r="46" spans="10:64" ht="44.25" customHeight="1" x14ac:dyDescent="0.4">
      <c r="J46" s="40"/>
      <c r="R46" s="40"/>
    </row>
    <row r="47" spans="10:64" ht="36" customHeight="1" x14ac:dyDescent="0.4">
      <c r="J47" s="40"/>
      <c r="R47" s="40"/>
    </row>
    <row r="48" spans="10:64" ht="44.25" customHeight="1" x14ac:dyDescent="0.4">
      <c r="J48" s="40"/>
      <c r="R48" s="40"/>
    </row>
    <row r="49" spans="10:18" ht="44.25" customHeight="1" x14ac:dyDescent="0.4">
      <c r="J49" s="40"/>
      <c r="R49" s="40"/>
    </row>
    <row r="50" spans="10:18" ht="44.25" customHeight="1" x14ac:dyDescent="0.4">
      <c r="J50" s="40"/>
      <c r="R50" s="40"/>
    </row>
    <row r="51" spans="10:18" ht="44.25" customHeight="1" x14ac:dyDescent="0.4">
      <c r="J51" s="40"/>
      <c r="R51" s="40"/>
    </row>
    <row r="52" spans="10:18" ht="44.25" customHeight="1" x14ac:dyDescent="0.4">
      <c r="J52" s="40"/>
      <c r="R52" s="40"/>
    </row>
    <row r="53" spans="10:18" ht="44.25" customHeight="1" x14ac:dyDescent="0.4">
      <c r="J53" s="40"/>
      <c r="R53" s="40"/>
    </row>
    <row r="54" spans="10:18" ht="44.25" customHeight="1" x14ac:dyDescent="0.4">
      <c r="J54" s="40"/>
      <c r="R54" s="40"/>
    </row>
    <row r="55" spans="10:18" ht="44.25" customHeight="1" x14ac:dyDescent="0.4">
      <c r="J55" s="40"/>
      <c r="R55" s="40"/>
    </row>
    <row r="56" spans="10:18" ht="44.25" customHeight="1" x14ac:dyDescent="0.4">
      <c r="J56" s="40"/>
      <c r="R56" s="40"/>
    </row>
    <row r="57" spans="10:18" ht="44.25" customHeight="1" x14ac:dyDescent="0.4">
      <c r="J57" s="40"/>
      <c r="R57" s="40"/>
    </row>
    <row r="58" spans="10:18" ht="44.25" customHeight="1" x14ac:dyDescent="0.4">
      <c r="J58" s="40"/>
      <c r="R58" s="40"/>
    </row>
    <row r="59" spans="10:18" ht="44.25" customHeight="1" x14ac:dyDescent="0.4">
      <c r="J59" s="40"/>
      <c r="R59" s="40"/>
    </row>
    <row r="60" spans="10:18" ht="44.25" customHeight="1" x14ac:dyDescent="0.4">
      <c r="J60" s="40"/>
      <c r="R60" s="40"/>
    </row>
    <row r="61" spans="10:18" ht="44.25" customHeight="1" x14ac:dyDescent="0.4">
      <c r="J61" s="40"/>
      <c r="R61" s="40"/>
    </row>
    <row r="62" spans="10:18" ht="44.25" customHeight="1" x14ac:dyDescent="0.4">
      <c r="J62" s="40"/>
      <c r="R62" s="40"/>
    </row>
    <row r="63" spans="10:18" ht="44.25" customHeight="1" x14ac:dyDescent="0.4">
      <c r="J63" s="40"/>
      <c r="R63" s="40"/>
    </row>
    <row r="64" spans="10:18" ht="44.25" customHeight="1" x14ac:dyDescent="0.4">
      <c r="J64" s="40"/>
      <c r="R64" s="40"/>
    </row>
    <row r="65" spans="10:18" ht="44.25" customHeight="1" x14ac:dyDescent="0.4">
      <c r="J65" s="40"/>
      <c r="R65" s="40"/>
    </row>
    <row r="66" spans="10:18" ht="44.25" customHeight="1" x14ac:dyDescent="0.4">
      <c r="J66" s="40"/>
      <c r="R66" s="40"/>
    </row>
    <row r="67" spans="10:18" ht="44.25" customHeight="1" x14ac:dyDescent="0.4">
      <c r="J67" s="40"/>
      <c r="R67" s="40"/>
    </row>
    <row r="68" spans="10:18" ht="44.25" customHeight="1" x14ac:dyDescent="0.4">
      <c r="J68" s="40"/>
      <c r="R68" s="40"/>
    </row>
    <row r="69" spans="10:18" ht="62.25" customHeight="1" x14ac:dyDescent="0.4">
      <c r="J69" s="40"/>
      <c r="R69" s="40"/>
    </row>
    <row r="70" spans="10:18" ht="44.25" customHeight="1" x14ac:dyDescent="0.4">
      <c r="J70" s="40"/>
      <c r="R70" s="40"/>
    </row>
    <row r="71" spans="10:18" x14ac:dyDescent="0.4">
      <c r="J71" s="40"/>
      <c r="R71" s="40"/>
    </row>
    <row r="72" spans="10:18" ht="37.5" customHeight="1" x14ac:dyDescent="0.4">
      <c r="J72" s="40"/>
      <c r="R72" s="40"/>
    </row>
    <row r="73" spans="10:18" ht="59.25" customHeight="1" x14ac:dyDescent="0.4">
      <c r="J73" s="40"/>
      <c r="R73" s="40"/>
    </row>
    <row r="74" spans="10:18" ht="44.25" customHeight="1" x14ac:dyDescent="0.4">
      <c r="J74" s="40"/>
      <c r="R74" s="40"/>
    </row>
    <row r="75" spans="10:18" ht="44.25" customHeight="1" x14ac:dyDescent="0.4">
      <c r="J75" s="40"/>
      <c r="R75" s="40"/>
    </row>
    <row r="76" spans="10:18" ht="44.25" customHeight="1" x14ac:dyDescent="0.4">
      <c r="J76" s="40"/>
      <c r="R76" s="40"/>
    </row>
    <row r="77" spans="10:18" ht="44.25" customHeight="1" x14ac:dyDescent="0.4">
      <c r="J77" s="40"/>
      <c r="R77" s="40"/>
    </row>
    <row r="78" spans="10:18" ht="44.25" customHeight="1" x14ac:dyDescent="0.4">
      <c r="J78" s="40"/>
      <c r="R78" s="40"/>
    </row>
    <row r="79" spans="10:18" ht="44.25" customHeight="1" x14ac:dyDescent="0.4">
      <c r="J79" s="40"/>
      <c r="R79" s="40"/>
    </row>
    <row r="80" spans="10:18" ht="44.25" customHeight="1" x14ac:dyDescent="0.4">
      <c r="J80" s="40"/>
    </row>
    <row r="81" spans="10:10" ht="44.25" customHeight="1" x14ac:dyDescent="0.4">
      <c r="J81" s="40"/>
    </row>
    <row r="82" spans="10:10" ht="44.25" customHeight="1" x14ac:dyDescent="0.4">
      <c r="J82" s="40"/>
    </row>
    <row r="83" spans="10:10" ht="44.25" customHeight="1" x14ac:dyDescent="0.4">
      <c r="J83" s="40"/>
    </row>
    <row r="84" spans="10:10" ht="44.25" customHeight="1" x14ac:dyDescent="0.4">
      <c r="J84" s="40"/>
    </row>
    <row r="85" spans="10:10" ht="44.25" customHeight="1" x14ac:dyDescent="0.4">
      <c r="J85" s="40"/>
    </row>
    <row r="86" spans="10:10" ht="44.25" customHeight="1" x14ac:dyDescent="0.4">
      <c r="J86" s="40"/>
    </row>
    <row r="87" spans="10:10" ht="44.25" customHeight="1" x14ac:dyDescent="0.4">
      <c r="J87" s="40"/>
    </row>
    <row r="88" spans="10:10" ht="44.25" customHeight="1" x14ac:dyDescent="0.4">
      <c r="J88" s="40"/>
    </row>
    <row r="89" spans="10:10" ht="44.25" customHeight="1" x14ac:dyDescent="0.4">
      <c r="J89" s="40"/>
    </row>
    <row r="90" spans="10:10" ht="44.25" customHeight="1" x14ac:dyDescent="0.4">
      <c r="J90" s="40"/>
    </row>
  </sheetData>
  <mergeCells count="176">
    <mergeCell ref="BF1:BK1"/>
    <mergeCell ref="J2:J28"/>
    <mergeCell ref="K2:K11"/>
    <mergeCell ref="L2:N2"/>
    <mergeCell ref="R2:R23"/>
    <mergeCell ref="S2:S6"/>
    <mergeCell ref="T2:T6"/>
    <mergeCell ref="U2:W2"/>
    <mergeCell ref="Z2:Z22"/>
    <mergeCell ref="AA2:AA11"/>
    <mergeCell ref="J1:O1"/>
    <mergeCell ref="R1:W1"/>
    <mergeCell ref="Z1:AE1"/>
    <mergeCell ref="AH1:AM1"/>
    <mergeCell ref="AP1:AU1"/>
    <mergeCell ref="AX1:BC1"/>
    <mergeCell ref="BH2:BJ2"/>
    <mergeCell ref="L3:L8"/>
    <mergeCell ref="M3:O3"/>
    <mergeCell ref="U3:W3"/>
    <mergeCell ref="BH3:BH4"/>
    <mergeCell ref="BI3:BJ3"/>
    <mergeCell ref="M4:O4"/>
    <mergeCell ref="BI4:BJ4"/>
    <mergeCell ref="BH5:BJ5"/>
    <mergeCell ref="BH6:BH7"/>
    <mergeCell ref="BI6:BJ6"/>
    <mergeCell ref="BI7:BJ7"/>
    <mergeCell ref="AP2:AP22"/>
    <mergeCell ref="AQ2:AQ8"/>
    <mergeCell ref="BI9:BJ9"/>
    <mergeCell ref="AJ10:AL10"/>
    <mergeCell ref="BI10:BI11"/>
    <mergeCell ref="BH12:BJ12"/>
    <mergeCell ref="AX20:BC20"/>
    <mergeCell ref="AR12:AR15"/>
    <mergeCell ref="BH14:BJ14"/>
    <mergeCell ref="AK5:AK6"/>
    <mergeCell ref="AR2:AT4"/>
    <mergeCell ref="AX2:AX18"/>
    <mergeCell ref="AY2:AY13"/>
    <mergeCell ref="AZ2:BB8"/>
    <mergeCell ref="BF2:BF27"/>
    <mergeCell ref="BG2:BG4"/>
    <mergeCell ref="AR5:AR8"/>
    <mergeCell ref="AS5:AS7"/>
    <mergeCell ref="BG5:BG7"/>
    <mergeCell ref="AS8:AT8"/>
    <mergeCell ref="U4:W4"/>
    <mergeCell ref="AS19:AS21"/>
    <mergeCell ref="AX21:AX27"/>
    <mergeCell ref="AY21:BA22"/>
    <mergeCell ref="B5:G9"/>
    <mergeCell ref="M5:O5"/>
    <mergeCell ref="U5:W5"/>
    <mergeCell ref="AB5:AB8"/>
    <mergeCell ref="AC5:AC7"/>
    <mergeCell ref="AJ5:AJ8"/>
    <mergeCell ref="M8:O8"/>
    <mergeCell ref="T8:V8"/>
    <mergeCell ref="AC8:AD8"/>
    <mergeCell ref="M6:O6"/>
    <mergeCell ref="U6:W6"/>
    <mergeCell ref="M7:O7"/>
    <mergeCell ref="S7:S8"/>
    <mergeCell ref="T7:V7"/>
    <mergeCell ref="M10:O10"/>
    <mergeCell ref="T10:V10"/>
    <mergeCell ref="AB10:AD10"/>
    <mergeCell ref="AY14:AY18"/>
    <mergeCell ref="AQ16:AQ22"/>
    <mergeCell ref="AR16:AT18"/>
    <mergeCell ref="AB2:AD4"/>
    <mergeCell ref="AH2:AH19"/>
    <mergeCell ref="AI2:AI13"/>
    <mergeCell ref="AJ2:AL4"/>
    <mergeCell ref="AK7:AL7"/>
    <mergeCell ref="AK8:AL8"/>
    <mergeCell ref="AJ12:AK13"/>
    <mergeCell ref="AS12:AS14"/>
    <mergeCell ref="BA12:BB12"/>
    <mergeCell ref="AJ11:AL11"/>
    <mergeCell ref="U15:W15"/>
    <mergeCell ref="AB15:AB18"/>
    <mergeCell ref="AC15:AC17"/>
    <mergeCell ref="M11:O11"/>
    <mergeCell ref="BG8:BG11"/>
    <mergeCell ref="BI8:BJ8"/>
    <mergeCell ref="M9:O9"/>
    <mergeCell ref="S9:S10"/>
    <mergeCell ref="T9:V9"/>
    <mergeCell ref="AB9:AD9"/>
    <mergeCell ref="AJ9:AL9"/>
    <mergeCell ref="AQ9:AQ15"/>
    <mergeCell ref="AR9:AT11"/>
    <mergeCell ref="AS15:AT15"/>
    <mergeCell ref="AZ15:AZ18"/>
    <mergeCell ref="BA15:BA17"/>
    <mergeCell ref="BG15:BG16"/>
    <mergeCell ref="BH15:BJ15"/>
    <mergeCell ref="U16:W16"/>
    <mergeCell ref="U14:W14"/>
    <mergeCell ref="AI14:AI19"/>
    <mergeCell ref="AJ14:AL16"/>
    <mergeCell ref="T22:V22"/>
    <mergeCell ref="AB22:AD22"/>
    <mergeCell ref="AS22:AT22"/>
    <mergeCell ref="BH22:BH24"/>
    <mergeCell ref="K12:K13"/>
    <mergeCell ref="L12:N12"/>
    <mergeCell ref="T12:T17"/>
    <mergeCell ref="U12:W12"/>
    <mergeCell ref="AA12:AA22"/>
    <mergeCell ref="AB12:AD14"/>
    <mergeCell ref="AZ9:AZ12"/>
    <mergeCell ref="BA9:BA11"/>
    <mergeCell ref="BH9:BH11"/>
    <mergeCell ref="L9:L11"/>
    <mergeCell ref="L13:N13"/>
    <mergeCell ref="U13:W13"/>
    <mergeCell ref="AZ13:BB13"/>
    <mergeCell ref="BG13:BG14"/>
    <mergeCell ref="BH13:BJ13"/>
    <mergeCell ref="AZ14:BB14"/>
    <mergeCell ref="AB21:AD21"/>
    <mergeCell ref="S11:S20"/>
    <mergeCell ref="T11:V11"/>
    <mergeCell ref="AB11:AD11"/>
    <mergeCell ref="M22:N22"/>
    <mergeCell ref="L14:N20"/>
    <mergeCell ref="T18:T20"/>
    <mergeCell ref="M27:N27"/>
    <mergeCell ref="BH27:BJ27"/>
    <mergeCell ref="BH16:BJ16"/>
    <mergeCell ref="U17:W17"/>
    <mergeCell ref="AJ17:AJ19"/>
    <mergeCell ref="AK17:AL17"/>
    <mergeCell ref="BG17:BG19"/>
    <mergeCell ref="BH17:BJ17"/>
    <mergeCell ref="U18:W18"/>
    <mergeCell ref="AC18:AD18"/>
    <mergeCell ref="AK18:AL18"/>
    <mergeCell ref="BA18:BB18"/>
    <mergeCell ref="BH18:BH19"/>
    <mergeCell ref="BI18:BJ18"/>
    <mergeCell ref="U19:W19"/>
    <mergeCell ref="AB19:AD19"/>
    <mergeCell ref="AK19:AL19"/>
    <mergeCell ref="AR19:AR22"/>
    <mergeCell ref="BI19:BJ19"/>
    <mergeCell ref="U20:W20"/>
    <mergeCell ref="AB20:AD20"/>
    <mergeCell ref="M28:N28"/>
    <mergeCell ref="BI24:BJ24"/>
    <mergeCell ref="B25:G26"/>
    <mergeCell ref="K25:K28"/>
    <mergeCell ref="L25:N25"/>
    <mergeCell ref="BG25:BG27"/>
    <mergeCell ref="BH25:BJ26"/>
    <mergeCell ref="L26:L28"/>
    <mergeCell ref="M26:N26"/>
    <mergeCell ref="AY26:AZ27"/>
    <mergeCell ref="BA26:BA27"/>
    <mergeCell ref="K14:K24"/>
    <mergeCell ref="BI22:BI23"/>
    <mergeCell ref="M23:N23"/>
    <mergeCell ref="T23:V23"/>
    <mergeCell ref="AY23:BB23"/>
    <mergeCell ref="L24:N24"/>
    <mergeCell ref="AY24:BA25"/>
    <mergeCell ref="BG20:BG24"/>
    <mergeCell ref="BH20:BJ21"/>
    <mergeCell ref="L21:L23"/>
    <mergeCell ref="M21:N21"/>
    <mergeCell ref="S21:S23"/>
    <mergeCell ref="T21:V21"/>
  </mergeCells>
  <phoneticPr fontId="4"/>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521B-419E-4F8F-BBC3-3A66FE9D95EC}">
  <sheetPr>
    <tabColor theme="4"/>
  </sheetPr>
  <dimension ref="B1:BL90"/>
  <sheetViews>
    <sheetView showGridLines="0" topLeftCell="AI1" zoomScale="55" zoomScaleNormal="55" zoomScaleSheetLayoutView="25" zoomScalePageLayoutView="25" workbookViewId="0">
      <selection activeCell="D44" sqref="D44:O44"/>
    </sheetView>
  </sheetViews>
  <sheetFormatPr defaultColWidth="9" defaultRowHeight="25.5" x14ac:dyDescent="0.4"/>
  <cols>
    <col min="1" max="8" width="18.625" style="11" customWidth="1"/>
    <col min="9" max="9" width="3.125" style="11" customWidth="1"/>
    <col min="10" max="10" width="6.75" style="11" bestFit="1" customWidth="1"/>
    <col min="11" max="11" width="25" style="11" customWidth="1"/>
    <col min="12" max="12" width="6.75" style="11" customWidth="1"/>
    <col min="13" max="13" width="15.125" style="11" customWidth="1"/>
    <col min="14" max="14" width="5.25" style="11" customWidth="1"/>
    <col min="15" max="15" width="71.625" style="37" customWidth="1"/>
    <col min="16" max="16" width="16" style="17" customWidth="1"/>
    <col min="17" max="17" width="3.125" style="11" customWidth="1"/>
    <col min="18" max="18" width="6.75" style="11" bestFit="1" customWidth="1"/>
    <col min="19" max="19" width="25" style="11" customWidth="1"/>
    <col min="20" max="20" width="6.75" style="11" customWidth="1"/>
    <col min="21" max="21" width="15.125" style="11" customWidth="1"/>
    <col min="22" max="22" width="5.25" style="11" customWidth="1"/>
    <col min="23" max="23" width="71.625" style="37" customWidth="1"/>
    <col min="24" max="24" width="16" style="17" customWidth="1"/>
    <col min="25" max="25" width="3.125" style="11" customWidth="1"/>
    <col min="26" max="26" width="6.75" style="11" bestFit="1" customWidth="1"/>
    <col min="27" max="27" width="25" style="11" customWidth="1"/>
    <col min="28" max="28" width="6.75" style="11" customWidth="1"/>
    <col min="29" max="29" width="27.5" style="11" customWidth="1"/>
    <col min="30" max="30" width="8.125" style="38" customWidth="1"/>
    <col min="31" max="31" width="57.625" style="37" customWidth="1"/>
    <col min="32" max="32" width="16" style="17" customWidth="1"/>
    <col min="33" max="33" width="3.125" style="11" customWidth="1"/>
    <col min="34" max="34" width="6.75" style="11" bestFit="1" customWidth="1"/>
    <col min="35" max="35" width="25" style="11" customWidth="1"/>
    <col min="36" max="36" width="6.75" style="11" bestFit="1" customWidth="1"/>
    <col min="37" max="37" width="27.5" style="11" customWidth="1"/>
    <col min="38" max="38" width="8.25" style="11" customWidth="1"/>
    <col min="39" max="39" width="56.5" style="37" customWidth="1"/>
    <col min="40" max="40" width="16" style="17" bestFit="1" customWidth="1"/>
    <col min="41" max="41" width="3.125" style="17" customWidth="1"/>
    <col min="42" max="42" width="6.75" style="11" customWidth="1"/>
    <col min="43" max="43" width="25" style="11" customWidth="1"/>
    <col min="44" max="44" width="6.75" style="11" bestFit="1" customWidth="1"/>
    <col min="45" max="45" width="32.5" style="11" customWidth="1"/>
    <col min="46" max="46" width="8.25" style="11" customWidth="1"/>
    <col min="47" max="47" width="52.75" style="37" customWidth="1"/>
    <col min="48" max="48" width="16" style="17" bestFit="1" customWidth="1"/>
    <col min="49" max="49" width="3.125" style="17" customWidth="1"/>
    <col min="50" max="50" width="6.75" style="11" customWidth="1"/>
    <col min="51" max="51" width="25" style="11" customWidth="1"/>
    <col min="52" max="52" width="6.75" style="11" bestFit="1" customWidth="1"/>
    <col min="53" max="53" width="32.625" style="11" customWidth="1"/>
    <col min="54" max="54" width="8.25" style="11" customWidth="1"/>
    <col min="55" max="55" width="57.625" style="37" customWidth="1"/>
    <col min="56" max="56" width="16" style="17" customWidth="1"/>
    <col min="57" max="57" width="3.125" style="11" customWidth="1"/>
    <col min="58" max="58" width="6.75" style="11" customWidth="1"/>
    <col min="59" max="59" width="25" style="38" customWidth="1"/>
    <col min="60" max="60" width="6.75" style="11" bestFit="1" customWidth="1"/>
    <col min="61" max="61" width="32.5" style="11" customWidth="1"/>
    <col min="62" max="62" width="8.125" style="11" customWidth="1"/>
    <col min="63" max="63" width="52.625" style="37" customWidth="1"/>
    <col min="64" max="64" width="16" style="17" bestFit="1" customWidth="1"/>
    <col min="65" max="16384" width="9" style="11"/>
  </cols>
  <sheetData>
    <row r="1" spans="2:64" x14ac:dyDescent="0.4">
      <c r="J1" s="287" t="s">
        <v>56</v>
      </c>
      <c r="K1" s="287"/>
      <c r="L1" s="287"/>
      <c r="M1" s="287"/>
      <c r="N1" s="287"/>
      <c r="O1" s="287"/>
      <c r="P1" s="12" t="s">
        <v>57</v>
      </c>
      <c r="R1" s="287" t="s">
        <v>56</v>
      </c>
      <c r="S1" s="287"/>
      <c r="T1" s="287"/>
      <c r="U1" s="287"/>
      <c r="V1" s="287"/>
      <c r="W1" s="287"/>
      <c r="X1" s="12" t="s">
        <v>57</v>
      </c>
      <c r="Z1" s="287" t="s">
        <v>56</v>
      </c>
      <c r="AA1" s="287"/>
      <c r="AB1" s="287"/>
      <c r="AC1" s="287"/>
      <c r="AD1" s="287"/>
      <c r="AE1" s="287"/>
      <c r="AF1" s="12" t="s">
        <v>57</v>
      </c>
      <c r="AH1" s="287" t="s">
        <v>56</v>
      </c>
      <c r="AI1" s="287"/>
      <c r="AJ1" s="287"/>
      <c r="AK1" s="287"/>
      <c r="AL1" s="287"/>
      <c r="AM1" s="287"/>
      <c r="AN1" s="12" t="s">
        <v>57</v>
      </c>
      <c r="AO1" s="13"/>
      <c r="AP1" s="287" t="s">
        <v>56</v>
      </c>
      <c r="AQ1" s="287"/>
      <c r="AR1" s="287"/>
      <c r="AS1" s="287"/>
      <c r="AT1" s="287"/>
      <c r="AU1" s="287"/>
      <c r="AV1" s="12" t="s">
        <v>57</v>
      </c>
      <c r="AW1" s="13"/>
      <c r="AX1" s="287" t="s">
        <v>56</v>
      </c>
      <c r="AY1" s="287"/>
      <c r="AZ1" s="287"/>
      <c r="BA1" s="287"/>
      <c r="BB1" s="287"/>
      <c r="BC1" s="287"/>
      <c r="BD1" s="12" t="s">
        <v>57</v>
      </c>
      <c r="BF1" s="287" t="s">
        <v>56</v>
      </c>
      <c r="BG1" s="287"/>
      <c r="BH1" s="287"/>
      <c r="BI1" s="287"/>
      <c r="BJ1" s="287"/>
      <c r="BK1" s="287"/>
      <c r="BL1" s="12" t="s">
        <v>57</v>
      </c>
    </row>
    <row r="2" spans="2:64" ht="54" customHeight="1" x14ac:dyDescent="0.4">
      <c r="J2" s="316" t="s">
        <v>58</v>
      </c>
      <c r="K2" s="287" t="s">
        <v>59</v>
      </c>
      <c r="L2" s="321" t="s">
        <v>60</v>
      </c>
      <c r="M2" s="320"/>
      <c r="N2" s="284"/>
      <c r="O2" s="14" t="s">
        <v>136</v>
      </c>
      <c r="P2" s="15">
        <v>55</v>
      </c>
      <c r="R2" s="292" t="s">
        <v>58</v>
      </c>
      <c r="S2" s="287" t="s">
        <v>62</v>
      </c>
      <c r="T2" s="292" t="s">
        <v>63</v>
      </c>
      <c r="U2" s="315" t="s">
        <v>64</v>
      </c>
      <c r="V2" s="315"/>
      <c r="W2" s="315"/>
      <c r="X2" s="15">
        <v>8.23</v>
      </c>
      <c r="Z2" s="292" t="s">
        <v>58</v>
      </c>
      <c r="AA2" s="325" t="s">
        <v>65</v>
      </c>
      <c r="AB2" s="307" t="s">
        <v>28</v>
      </c>
      <c r="AC2" s="308"/>
      <c r="AD2" s="309"/>
      <c r="AE2" s="16" t="s">
        <v>66</v>
      </c>
      <c r="AF2" s="15">
        <v>1375.44</v>
      </c>
      <c r="AH2" s="316" t="s">
        <v>58</v>
      </c>
      <c r="AI2" s="325" t="s">
        <v>67</v>
      </c>
      <c r="AJ2" s="307" t="s">
        <v>28</v>
      </c>
      <c r="AK2" s="308"/>
      <c r="AL2" s="309"/>
      <c r="AM2" s="16" t="s">
        <v>66</v>
      </c>
      <c r="AN2" s="15">
        <v>1375.44</v>
      </c>
      <c r="AP2" s="292" t="s">
        <v>58</v>
      </c>
      <c r="AQ2" s="306" t="s">
        <v>68</v>
      </c>
      <c r="AR2" s="288" t="s">
        <v>28</v>
      </c>
      <c r="AS2" s="288"/>
      <c r="AT2" s="288"/>
      <c r="AU2" s="16" t="s">
        <v>66</v>
      </c>
      <c r="AV2" s="41">
        <v>1375.44</v>
      </c>
      <c r="AX2" s="316" t="s">
        <v>58</v>
      </c>
      <c r="AY2" s="306" t="s">
        <v>69</v>
      </c>
      <c r="AZ2" s="288" t="s">
        <v>28</v>
      </c>
      <c r="BA2" s="288"/>
      <c r="BB2" s="288"/>
      <c r="BC2" s="14" t="s">
        <v>70</v>
      </c>
      <c r="BD2" s="41">
        <v>295.24</v>
      </c>
      <c r="BF2" s="292" t="s">
        <v>71</v>
      </c>
      <c r="BG2" s="287" t="s">
        <v>72</v>
      </c>
      <c r="BH2" s="288" t="s">
        <v>28</v>
      </c>
      <c r="BI2" s="288"/>
      <c r="BJ2" s="288"/>
      <c r="BK2" s="14" t="s">
        <v>73</v>
      </c>
      <c r="BL2" s="15">
        <v>1333.09</v>
      </c>
    </row>
    <row r="3" spans="2:64" ht="54" customHeight="1" x14ac:dyDescent="0.4">
      <c r="J3" s="317"/>
      <c r="K3" s="287"/>
      <c r="L3" s="292" t="s">
        <v>74</v>
      </c>
      <c r="M3" s="315" t="s">
        <v>75</v>
      </c>
      <c r="N3" s="315"/>
      <c r="O3" s="315"/>
      <c r="P3" s="15">
        <v>101.53</v>
      </c>
      <c r="R3" s="292"/>
      <c r="S3" s="287"/>
      <c r="T3" s="292"/>
      <c r="U3" s="315" t="s">
        <v>76</v>
      </c>
      <c r="V3" s="315"/>
      <c r="W3" s="315"/>
      <c r="X3" s="15">
        <v>16.46</v>
      </c>
      <c r="Z3" s="292"/>
      <c r="AA3" s="326"/>
      <c r="AB3" s="328"/>
      <c r="AC3" s="329"/>
      <c r="AD3" s="330"/>
      <c r="AE3" s="16" t="s">
        <v>77</v>
      </c>
      <c r="AF3" s="15">
        <v>2292.4</v>
      </c>
      <c r="AH3" s="317"/>
      <c r="AI3" s="326"/>
      <c r="AJ3" s="328"/>
      <c r="AK3" s="329"/>
      <c r="AL3" s="330"/>
      <c r="AM3" s="16" t="s">
        <v>77</v>
      </c>
      <c r="AN3" s="15">
        <v>2292.4</v>
      </c>
      <c r="AP3" s="292"/>
      <c r="AQ3" s="306"/>
      <c r="AR3" s="288"/>
      <c r="AS3" s="288"/>
      <c r="AT3" s="288"/>
      <c r="AU3" s="16" t="s">
        <v>77</v>
      </c>
      <c r="AV3" s="41">
        <v>2292.4</v>
      </c>
      <c r="AX3" s="317"/>
      <c r="AY3" s="287"/>
      <c r="AZ3" s="288"/>
      <c r="BA3" s="288"/>
      <c r="BB3" s="288"/>
      <c r="BC3" s="14" t="s">
        <v>78</v>
      </c>
      <c r="BD3" s="41">
        <v>442.86</v>
      </c>
      <c r="BF3" s="292"/>
      <c r="BG3" s="287"/>
      <c r="BH3" s="314" t="s">
        <v>30</v>
      </c>
      <c r="BI3" s="315" t="s">
        <v>79</v>
      </c>
      <c r="BJ3" s="315"/>
      <c r="BK3" s="14" t="s">
        <v>80</v>
      </c>
      <c r="BL3" s="15">
        <v>18.87</v>
      </c>
    </row>
    <row r="4" spans="2:64" ht="54" customHeight="1" x14ac:dyDescent="0.4">
      <c r="J4" s="317"/>
      <c r="K4" s="287"/>
      <c r="L4" s="292"/>
      <c r="M4" s="315" t="s">
        <v>81</v>
      </c>
      <c r="N4" s="315"/>
      <c r="O4" s="315"/>
      <c r="P4" s="15">
        <v>153.55000000000001</v>
      </c>
      <c r="R4" s="292"/>
      <c r="S4" s="287"/>
      <c r="T4" s="292"/>
      <c r="U4" s="315" t="s">
        <v>82</v>
      </c>
      <c r="V4" s="315"/>
      <c r="W4" s="315"/>
      <c r="X4" s="15">
        <v>16.46</v>
      </c>
      <c r="Z4" s="292"/>
      <c r="AA4" s="326"/>
      <c r="AB4" s="310"/>
      <c r="AC4" s="311"/>
      <c r="AD4" s="312"/>
      <c r="AE4" s="16" t="s">
        <v>83</v>
      </c>
      <c r="AF4" s="15">
        <v>295.24</v>
      </c>
      <c r="AH4" s="317"/>
      <c r="AI4" s="326"/>
      <c r="AJ4" s="310"/>
      <c r="AK4" s="311"/>
      <c r="AL4" s="312"/>
      <c r="AM4" s="16" t="s">
        <v>83</v>
      </c>
      <c r="AN4" s="15">
        <v>295.24</v>
      </c>
      <c r="AP4" s="292"/>
      <c r="AQ4" s="306"/>
      <c r="AR4" s="288"/>
      <c r="AS4" s="288"/>
      <c r="AT4" s="288"/>
      <c r="AU4" s="16" t="s">
        <v>83</v>
      </c>
      <c r="AV4" s="41">
        <v>295.24</v>
      </c>
      <c r="AX4" s="317"/>
      <c r="AY4" s="287"/>
      <c r="AZ4" s="288"/>
      <c r="BA4" s="288"/>
      <c r="BB4" s="288"/>
      <c r="BC4" s="14" t="s">
        <v>84</v>
      </c>
      <c r="BD4" s="41">
        <v>590.48</v>
      </c>
      <c r="BF4" s="292"/>
      <c r="BG4" s="287"/>
      <c r="BH4" s="314"/>
      <c r="BI4" s="315" t="s">
        <v>85</v>
      </c>
      <c r="BJ4" s="315"/>
      <c r="BK4" s="14" t="s">
        <v>80</v>
      </c>
      <c r="BL4" s="15">
        <v>17.170000000000002</v>
      </c>
    </row>
    <row r="5" spans="2:64" ht="54" customHeight="1" x14ac:dyDescent="0.4">
      <c r="B5" s="334" t="s">
        <v>191</v>
      </c>
      <c r="C5" s="334"/>
      <c r="D5" s="334"/>
      <c r="E5" s="334"/>
      <c r="F5" s="334"/>
      <c r="G5" s="334"/>
      <c r="J5" s="317"/>
      <c r="K5" s="287"/>
      <c r="L5" s="292"/>
      <c r="M5" s="315" t="s">
        <v>87</v>
      </c>
      <c r="N5" s="315"/>
      <c r="O5" s="315"/>
      <c r="P5" s="15">
        <v>257.60000000000002</v>
      </c>
      <c r="R5" s="292"/>
      <c r="S5" s="287"/>
      <c r="T5" s="292"/>
      <c r="U5" s="315" t="s">
        <v>88</v>
      </c>
      <c r="V5" s="315"/>
      <c r="W5" s="315"/>
      <c r="X5" s="15">
        <v>164.54000000000002</v>
      </c>
      <c r="Z5" s="292"/>
      <c r="AA5" s="326"/>
      <c r="AB5" s="316" t="s">
        <v>30</v>
      </c>
      <c r="AC5" s="298" t="s">
        <v>89</v>
      </c>
      <c r="AD5" s="18" t="s">
        <v>90</v>
      </c>
      <c r="AE5" s="19" t="s">
        <v>91</v>
      </c>
      <c r="AF5" s="20">
        <v>21.91</v>
      </c>
      <c r="AH5" s="317"/>
      <c r="AI5" s="326"/>
      <c r="AJ5" s="316" t="s">
        <v>30</v>
      </c>
      <c r="AK5" s="298" t="s">
        <v>92</v>
      </c>
      <c r="AL5" s="16" t="s">
        <v>93</v>
      </c>
      <c r="AM5" s="14" t="s">
        <v>94</v>
      </c>
      <c r="AN5" s="15">
        <v>34.04</v>
      </c>
      <c r="AP5" s="292"/>
      <c r="AQ5" s="306"/>
      <c r="AR5" s="292" t="s">
        <v>30</v>
      </c>
      <c r="AS5" s="315" t="s">
        <v>95</v>
      </c>
      <c r="AT5" s="21" t="s">
        <v>90</v>
      </c>
      <c r="AU5" s="19" t="s">
        <v>91</v>
      </c>
      <c r="AV5" s="42">
        <v>22.12</v>
      </c>
      <c r="AX5" s="317"/>
      <c r="AY5" s="287"/>
      <c r="AZ5" s="288"/>
      <c r="BA5" s="288"/>
      <c r="BB5" s="288"/>
      <c r="BC5" s="14" t="s">
        <v>96</v>
      </c>
      <c r="BD5" s="41">
        <v>885.72</v>
      </c>
      <c r="BF5" s="292"/>
      <c r="BG5" s="287" t="s">
        <v>19</v>
      </c>
      <c r="BH5" s="288" t="s">
        <v>28</v>
      </c>
      <c r="BI5" s="288"/>
      <c r="BJ5" s="288"/>
      <c r="BK5" s="14" t="s">
        <v>73</v>
      </c>
      <c r="BL5" s="15">
        <v>1138.46</v>
      </c>
    </row>
    <row r="6" spans="2:64" ht="54" customHeight="1" x14ac:dyDescent="0.4">
      <c r="B6" s="334"/>
      <c r="C6" s="334"/>
      <c r="D6" s="334"/>
      <c r="E6" s="334"/>
      <c r="F6" s="334"/>
      <c r="G6" s="334"/>
      <c r="J6" s="317"/>
      <c r="K6" s="287"/>
      <c r="L6" s="292"/>
      <c r="M6" s="315" t="s">
        <v>97</v>
      </c>
      <c r="N6" s="315"/>
      <c r="O6" s="315"/>
      <c r="P6" s="15">
        <v>361.66</v>
      </c>
      <c r="R6" s="292"/>
      <c r="S6" s="287"/>
      <c r="T6" s="292"/>
      <c r="U6" s="315" t="s">
        <v>98</v>
      </c>
      <c r="V6" s="315"/>
      <c r="W6" s="315"/>
      <c r="X6" s="15">
        <v>164.54000000000002</v>
      </c>
      <c r="Z6" s="292"/>
      <c r="AA6" s="326"/>
      <c r="AB6" s="317"/>
      <c r="AC6" s="335"/>
      <c r="AD6" s="22" t="s">
        <v>99</v>
      </c>
      <c r="AE6" s="23" t="s">
        <v>100</v>
      </c>
      <c r="AF6" s="24">
        <v>29.21</v>
      </c>
      <c r="AH6" s="317"/>
      <c r="AI6" s="326"/>
      <c r="AJ6" s="317"/>
      <c r="AK6" s="299"/>
      <c r="AL6" s="16" t="s">
        <v>101</v>
      </c>
      <c r="AM6" s="14" t="s">
        <v>94</v>
      </c>
      <c r="AN6" s="15">
        <v>30.55</v>
      </c>
      <c r="AP6" s="292"/>
      <c r="AQ6" s="306"/>
      <c r="AR6" s="292"/>
      <c r="AS6" s="288"/>
      <c r="AT6" s="25" t="s">
        <v>99</v>
      </c>
      <c r="AU6" s="23" t="s">
        <v>100</v>
      </c>
      <c r="AV6" s="43">
        <v>29.46</v>
      </c>
      <c r="AX6" s="317"/>
      <c r="AY6" s="287"/>
      <c r="AZ6" s="288"/>
      <c r="BA6" s="288"/>
      <c r="BB6" s="288"/>
      <c r="BC6" s="14" t="s">
        <v>102</v>
      </c>
      <c r="BD6" s="41">
        <v>1180.96</v>
      </c>
      <c r="BF6" s="292"/>
      <c r="BG6" s="287"/>
      <c r="BH6" s="314" t="s">
        <v>30</v>
      </c>
      <c r="BI6" s="315" t="s">
        <v>79</v>
      </c>
      <c r="BJ6" s="315"/>
      <c r="BK6" s="14" t="s">
        <v>80</v>
      </c>
      <c r="BL6" s="15">
        <v>17.399999999999999</v>
      </c>
    </row>
    <row r="7" spans="2:64" ht="54" customHeight="1" x14ac:dyDescent="0.4">
      <c r="B7" s="334"/>
      <c r="C7" s="334"/>
      <c r="D7" s="334"/>
      <c r="E7" s="334"/>
      <c r="F7" s="334"/>
      <c r="G7" s="334"/>
      <c r="J7" s="317"/>
      <c r="K7" s="287"/>
      <c r="L7" s="292"/>
      <c r="M7" s="315" t="s">
        <v>103</v>
      </c>
      <c r="N7" s="315"/>
      <c r="O7" s="315"/>
      <c r="P7" s="15">
        <v>569.77</v>
      </c>
      <c r="R7" s="292"/>
      <c r="S7" s="287" t="s">
        <v>104</v>
      </c>
      <c r="T7" s="288" t="s">
        <v>28</v>
      </c>
      <c r="U7" s="288"/>
      <c r="V7" s="288"/>
      <c r="W7" s="14" t="s">
        <v>105</v>
      </c>
      <c r="X7" s="15">
        <v>324.76000000000005</v>
      </c>
      <c r="Z7" s="292"/>
      <c r="AA7" s="326"/>
      <c r="AB7" s="317"/>
      <c r="AC7" s="299"/>
      <c r="AD7" s="26" t="s">
        <v>106</v>
      </c>
      <c r="AE7" s="27" t="s">
        <v>107</v>
      </c>
      <c r="AF7" s="28">
        <v>33.729999999999997</v>
      </c>
      <c r="AH7" s="317"/>
      <c r="AI7" s="326"/>
      <c r="AJ7" s="317"/>
      <c r="AK7" s="283" t="s">
        <v>108</v>
      </c>
      <c r="AL7" s="319"/>
      <c r="AM7" s="14" t="s">
        <v>94</v>
      </c>
      <c r="AN7" s="15">
        <v>25.98</v>
      </c>
      <c r="AP7" s="292"/>
      <c r="AQ7" s="306"/>
      <c r="AR7" s="292"/>
      <c r="AS7" s="288"/>
      <c r="AT7" s="29" t="s">
        <v>106</v>
      </c>
      <c r="AU7" s="27" t="s">
        <v>107</v>
      </c>
      <c r="AV7" s="44">
        <v>34.03</v>
      </c>
      <c r="AX7" s="317"/>
      <c r="AY7" s="287"/>
      <c r="AZ7" s="288"/>
      <c r="BA7" s="288"/>
      <c r="BB7" s="288"/>
      <c r="BC7" s="14" t="s">
        <v>109</v>
      </c>
      <c r="BD7" s="41">
        <v>1476.2</v>
      </c>
      <c r="BF7" s="292"/>
      <c r="BG7" s="287"/>
      <c r="BH7" s="314"/>
      <c r="BI7" s="315" t="s">
        <v>85</v>
      </c>
      <c r="BJ7" s="315"/>
      <c r="BK7" s="14" t="s">
        <v>80</v>
      </c>
      <c r="BL7" s="15">
        <v>15.83</v>
      </c>
    </row>
    <row r="8" spans="2:64" ht="54" customHeight="1" x14ac:dyDescent="0.4">
      <c r="B8" s="334"/>
      <c r="C8" s="334"/>
      <c r="D8" s="334"/>
      <c r="E8" s="334"/>
      <c r="F8" s="334"/>
      <c r="G8" s="334"/>
      <c r="J8" s="317"/>
      <c r="K8" s="287"/>
      <c r="L8" s="292"/>
      <c r="M8" s="315" t="s">
        <v>110</v>
      </c>
      <c r="N8" s="315"/>
      <c r="O8" s="315"/>
      <c r="P8" s="15">
        <v>569.77</v>
      </c>
      <c r="R8" s="292"/>
      <c r="S8" s="287"/>
      <c r="T8" s="288" t="s">
        <v>30</v>
      </c>
      <c r="U8" s="288"/>
      <c r="V8" s="288"/>
      <c r="W8" s="14" t="s">
        <v>111</v>
      </c>
      <c r="X8" s="15">
        <v>33.65</v>
      </c>
      <c r="Z8" s="292"/>
      <c r="AA8" s="326"/>
      <c r="AB8" s="318"/>
      <c r="AC8" s="283" t="s">
        <v>112</v>
      </c>
      <c r="AD8" s="319"/>
      <c r="AE8" s="14" t="s">
        <v>113</v>
      </c>
      <c r="AF8" s="15">
        <v>15.71</v>
      </c>
      <c r="AH8" s="317"/>
      <c r="AI8" s="326"/>
      <c r="AJ8" s="318"/>
      <c r="AK8" s="283" t="s">
        <v>112</v>
      </c>
      <c r="AL8" s="284"/>
      <c r="AM8" s="14" t="s">
        <v>113</v>
      </c>
      <c r="AN8" s="15">
        <v>15.71</v>
      </c>
      <c r="AP8" s="292"/>
      <c r="AQ8" s="306"/>
      <c r="AR8" s="292"/>
      <c r="AS8" s="315" t="s">
        <v>112</v>
      </c>
      <c r="AT8" s="288"/>
      <c r="AU8" s="14" t="s">
        <v>113</v>
      </c>
      <c r="AV8" s="41">
        <v>16.100000000000001</v>
      </c>
      <c r="AX8" s="317"/>
      <c r="AY8" s="287"/>
      <c r="AZ8" s="288"/>
      <c r="BA8" s="288"/>
      <c r="BB8" s="288"/>
      <c r="BC8" s="14" t="s">
        <v>114</v>
      </c>
      <c r="BD8" s="41">
        <v>1771.44</v>
      </c>
      <c r="BF8" s="292"/>
      <c r="BG8" s="289" t="s">
        <v>115</v>
      </c>
      <c r="BH8" s="30" t="s">
        <v>116</v>
      </c>
      <c r="BI8" s="283" t="s">
        <v>117</v>
      </c>
      <c r="BJ8" s="319"/>
      <c r="BK8" s="14" t="s">
        <v>118</v>
      </c>
      <c r="BL8" s="15">
        <v>194.82</v>
      </c>
    </row>
    <row r="9" spans="2:64" ht="54" customHeight="1" x14ac:dyDescent="0.4">
      <c r="B9" s="334"/>
      <c r="C9" s="334"/>
      <c r="D9" s="334"/>
      <c r="E9" s="334"/>
      <c r="F9" s="334"/>
      <c r="G9" s="334"/>
      <c r="J9" s="317"/>
      <c r="K9" s="287"/>
      <c r="L9" s="314" t="s">
        <v>119</v>
      </c>
      <c r="M9" s="315" t="s">
        <v>120</v>
      </c>
      <c r="N9" s="315"/>
      <c r="O9" s="315"/>
      <c r="P9" s="15">
        <v>245.05</v>
      </c>
      <c r="R9" s="292"/>
      <c r="S9" s="287" t="s">
        <v>121</v>
      </c>
      <c r="T9" s="288" t="s">
        <v>28</v>
      </c>
      <c r="U9" s="288"/>
      <c r="V9" s="288"/>
      <c r="W9" s="14" t="s">
        <v>122</v>
      </c>
      <c r="X9" s="15">
        <v>324.76000000000005</v>
      </c>
      <c r="Z9" s="292"/>
      <c r="AA9" s="326"/>
      <c r="AB9" s="283" t="s">
        <v>123</v>
      </c>
      <c r="AC9" s="320"/>
      <c r="AD9" s="284"/>
      <c r="AE9" s="14" t="s">
        <v>124</v>
      </c>
      <c r="AF9" s="41" t="s">
        <v>192</v>
      </c>
      <c r="AH9" s="317"/>
      <c r="AI9" s="326"/>
      <c r="AJ9" s="283" t="s">
        <v>123</v>
      </c>
      <c r="AK9" s="320"/>
      <c r="AL9" s="284"/>
      <c r="AM9" s="14" t="s">
        <v>124</v>
      </c>
      <c r="AN9" s="41" t="s">
        <v>192</v>
      </c>
      <c r="AP9" s="292"/>
      <c r="AQ9" s="306" t="s">
        <v>125</v>
      </c>
      <c r="AR9" s="288" t="s">
        <v>28</v>
      </c>
      <c r="AS9" s="288"/>
      <c r="AT9" s="288"/>
      <c r="AU9" s="16" t="s">
        <v>66</v>
      </c>
      <c r="AV9" s="15">
        <v>1375.44</v>
      </c>
      <c r="AX9" s="317"/>
      <c r="AY9" s="287"/>
      <c r="AZ9" s="292" t="s">
        <v>30</v>
      </c>
      <c r="BA9" s="325" t="s">
        <v>126</v>
      </c>
      <c r="BB9" s="21" t="s">
        <v>90</v>
      </c>
      <c r="BC9" s="19" t="s">
        <v>91</v>
      </c>
      <c r="BD9" s="42">
        <v>21.48</v>
      </c>
      <c r="BF9" s="292"/>
      <c r="BG9" s="290"/>
      <c r="BH9" s="322" t="s">
        <v>127</v>
      </c>
      <c r="BI9" s="283" t="s">
        <v>128</v>
      </c>
      <c r="BJ9" s="319"/>
      <c r="BK9" s="14" t="s">
        <v>73</v>
      </c>
      <c r="BL9" s="31" t="s">
        <v>129</v>
      </c>
    </row>
    <row r="10" spans="2:64" ht="54" customHeight="1" x14ac:dyDescent="0.4">
      <c r="J10" s="317"/>
      <c r="K10" s="287"/>
      <c r="L10" s="314"/>
      <c r="M10" s="315" t="s">
        <v>130</v>
      </c>
      <c r="N10" s="315"/>
      <c r="O10" s="315"/>
      <c r="P10" s="15">
        <v>398.79</v>
      </c>
      <c r="R10" s="292"/>
      <c r="S10" s="287"/>
      <c r="T10" s="288" t="s">
        <v>30</v>
      </c>
      <c r="U10" s="288"/>
      <c r="V10" s="288"/>
      <c r="W10" s="14" t="s">
        <v>111</v>
      </c>
      <c r="X10" s="15">
        <v>33.65</v>
      </c>
      <c r="Z10" s="292"/>
      <c r="AA10" s="326"/>
      <c r="AB10" s="283" t="s">
        <v>131</v>
      </c>
      <c r="AC10" s="331"/>
      <c r="AD10" s="319"/>
      <c r="AE10" s="14" t="s">
        <v>132</v>
      </c>
      <c r="AF10" s="41" t="s">
        <v>192</v>
      </c>
      <c r="AH10" s="317"/>
      <c r="AI10" s="326"/>
      <c r="AJ10" s="283" t="s">
        <v>131</v>
      </c>
      <c r="AK10" s="331"/>
      <c r="AL10" s="319"/>
      <c r="AM10" s="14" t="s">
        <v>132</v>
      </c>
      <c r="AN10" s="41" t="s">
        <v>192</v>
      </c>
      <c r="AP10" s="292"/>
      <c r="AQ10" s="306"/>
      <c r="AR10" s="288"/>
      <c r="AS10" s="288"/>
      <c r="AT10" s="288"/>
      <c r="AU10" s="16" t="s">
        <v>77</v>
      </c>
      <c r="AV10" s="15">
        <v>2292.4</v>
      </c>
      <c r="AX10" s="317"/>
      <c r="AY10" s="287"/>
      <c r="AZ10" s="292"/>
      <c r="BA10" s="326"/>
      <c r="BB10" s="25" t="s">
        <v>99</v>
      </c>
      <c r="BC10" s="23" t="s">
        <v>100</v>
      </c>
      <c r="BD10" s="43">
        <v>28.61</v>
      </c>
      <c r="BF10" s="292"/>
      <c r="BG10" s="290"/>
      <c r="BH10" s="323"/>
      <c r="BI10" s="298" t="s">
        <v>30</v>
      </c>
      <c r="BJ10" s="16" t="s">
        <v>93</v>
      </c>
      <c r="BK10" s="14" t="s">
        <v>80</v>
      </c>
      <c r="BL10" s="15">
        <v>20.85</v>
      </c>
    </row>
    <row r="11" spans="2:64" ht="54" customHeight="1" x14ac:dyDescent="0.4">
      <c r="J11" s="317"/>
      <c r="K11" s="287"/>
      <c r="L11" s="314"/>
      <c r="M11" s="315" t="s">
        <v>133</v>
      </c>
      <c r="N11" s="315"/>
      <c r="O11" s="315"/>
      <c r="P11" s="15">
        <v>398.79</v>
      </c>
      <c r="R11" s="292"/>
      <c r="S11" s="287" t="s">
        <v>134</v>
      </c>
      <c r="T11" s="288" t="s">
        <v>60</v>
      </c>
      <c r="U11" s="288"/>
      <c r="V11" s="288"/>
      <c r="W11" s="14" t="s">
        <v>136</v>
      </c>
      <c r="X11" s="15">
        <v>49.5</v>
      </c>
      <c r="Z11" s="292"/>
      <c r="AA11" s="327"/>
      <c r="AB11" s="321" t="s">
        <v>135</v>
      </c>
      <c r="AC11" s="320"/>
      <c r="AD11" s="284"/>
      <c r="AE11" s="14" t="s">
        <v>136</v>
      </c>
      <c r="AF11" s="15">
        <v>330.44</v>
      </c>
      <c r="AH11" s="317"/>
      <c r="AI11" s="326"/>
      <c r="AJ11" s="321" t="s">
        <v>135</v>
      </c>
      <c r="AK11" s="320"/>
      <c r="AL11" s="284"/>
      <c r="AM11" s="14" t="s">
        <v>136</v>
      </c>
      <c r="AN11" s="15">
        <v>330.44</v>
      </c>
      <c r="AP11" s="292"/>
      <c r="AQ11" s="306"/>
      <c r="AR11" s="288"/>
      <c r="AS11" s="288"/>
      <c r="AT11" s="288"/>
      <c r="AU11" s="16" t="s">
        <v>83</v>
      </c>
      <c r="AV11" s="15">
        <v>295.24</v>
      </c>
      <c r="AX11" s="317"/>
      <c r="AY11" s="287"/>
      <c r="AZ11" s="292"/>
      <c r="BA11" s="326"/>
      <c r="BB11" s="32" t="s">
        <v>106</v>
      </c>
      <c r="BC11" s="27" t="s">
        <v>107</v>
      </c>
      <c r="BD11" s="44">
        <v>33.020000000000003</v>
      </c>
      <c r="BF11" s="292"/>
      <c r="BG11" s="291"/>
      <c r="BH11" s="324"/>
      <c r="BI11" s="299"/>
      <c r="BJ11" s="16" t="s">
        <v>101</v>
      </c>
      <c r="BK11" s="14" t="s">
        <v>80</v>
      </c>
      <c r="BL11" s="15">
        <v>18.97</v>
      </c>
    </row>
    <row r="12" spans="2:64" ht="54" customHeight="1" x14ac:dyDescent="0.4">
      <c r="J12" s="317"/>
      <c r="K12" s="287" t="s">
        <v>137</v>
      </c>
      <c r="L12" s="288" t="s">
        <v>138</v>
      </c>
      <c r="M12" s="288"/>
      <c r="N12" s="288"/>
      <c r="O12" s="14" t="s">
        <v>139</v>
      </c>
      <c r="P12" s="15">
        <v>240.72</v>
      </c>
      <c r="R12" s="292"/>
      <c r="S12" s="287"/>
      <c r="T12" s="292" t="s">
        <v>74</v>
      </c>
      <c r="U12" s="315" t="s">
        <v>75</v>
      </c>
      <c r="V12" s="315"/>
      <c r="W12" s="315"/>
      <c r="X12" s="15">
        <v>92.07</v>
      </c>
      <c r="Z12" s="292"/>
      <c r="AA12" s="325" t="s">
        <v>140</v>
      </c>
      <c r="AB12" s="307" t="s">
        <v>28</v>
      </c>
      <c r="AC12" s="308"/>
      <c r="AD12" s="309"/>
      <c r="AE12" s="16" t="s">
        <v>66</v>
      </c>
      <c r="AF12" s="15">
        <v>1375.44</v>
      </c>
      <c r="AH12" s="317"/>
      <c r="AI12" s="326"/>
      <c r="AJ12" s="315" t="s">
        <v>141</v>
      </c>
      <c r="AK12" s="315"/>
      <c r="AL12" s="33" t="s">
        <v>142</v>
      </c>
      <c r="AM12" s="14" t="s">
        <v>136</v>
      </c>
      <c r="AN12" s="34">
        <v>0.05</v>
      </c>
      <c r="AP12" s="292"/>
      <c r="AQ12" s="306"/>
      <c r="AR12" s="292" t="s">
        <v>30</v>
      </c>
      <c r="AS12" s="315" t="s">
        <v>143</v>
      </c>
      <c r="AT12" s="21" t="s">
        <v>90</v>
      </c>
      <c r="AU12" s="19" t="s">
        <v>91</v>
      </c>
      <c r="AV12" s="20">
        <v>22.02</v>
      </c>
      <c r="AX12" s="317"/>
      <c r="AY12" s="287"/>
      <c r="AZ12" s="292"/>
      <c r="BA12" s="306" t="s">
        <v>144</v>
      </c>
      <c r="BB12" s="306"/>
      <c r="BC12" s="14" t="s">
        <v>113</v>
      </c>
      <c r="BD12" s="41">
        <v>21.19</v>
      </c>
      <c r="BF12" s="292"/>
      <c r="BG12" s="289" t="s">
        <v>145</v>
      </c>
      <c r="BH12" s="288" t="s">
        <v>28</v>
      </c>
      <c r="BI12" s="288"/>
      <c r="BJ12" s="288"/>
      <c r="BK12" s="14" t="s">
        <v>146</v>
      </c>
      <c r="BL12" s="41">
        <v>174.24</v>
      </c>
    </row>
    <row r="13" spans="2:64" ht="54" customHeight="1" x14ac:dyDescent="0.4">
      <c r="J13" s="317"/>
      <c r="K13" s="287"/>
      <c r="L13" s="288" t="s">
        <v>30</v>
      </c>
      <c r="M13" s="288"/>
      <c r="N13" s="288"/>
      <c r="O13" s="14" t="s">
        <v>147</v>
      </c>
      <c r="P13" s="15">
        <v>19.91</v>
      </c>
      <c r="R13" s="292"/>
      <c r="S13" s="287"/>
      <c r="T13" s="292"/>
      <c r="U13" s="315" t="s">
        <v>81</v>
      </c>
      <c r="V13" s="315"/>
      <c r="W13" s="315"/>
      <c r="X13" s="15">
        <v>140.13</v>
      </c>
      <c r="Z13" s="292"/>
      <c r="AA13" s="326"/>
      <c r="AB13" s="328"/>
      <c r="AC13" s="329"/>
      <c r="AD13" s="330"/>
      <c r="AE13" s="16" t="s">
        <v>77</v>
      </c>
      <c r="AF13" s="15">
        <v>2292.4</v>
      </c>
      <c r="AH13" s="317"/>
      <c r="AI13" s="327"/>
      <c r="AJ13" s="315"/>
      <c r="AK13" s="315"/>
      <c r="AL13" s="33" t="s">
        <v>148</v>
      </c>
      <c r="AM13" s="14" t="s">
        <v>136</v>
      </c>
      <c r="AN13" s="15">
        <v>2200</v>
      </c>
      <c r="AP13" s="292"/>
      <c r="AQ13" s="306"/>
      <c r="AR13" s="292"/>
      <c r="AS13" s="288"/>
      <c r="AT13" s="25" t="s">
        <v>99</v>
      </c>
      <c r="AU13" s="23" t="s">
        <v>100</v>
      </c>
      <c r="AV13" s="24">
        <v>29.35</v>
      </c>
      <c r="AX13" s="317"/>
      <c r="AY13" s="287"/>
      <c r="AZ13" s="288" t="s">
        <v>135</v>
      </c>
      <c r="BA13" s="288"/>
      <c r="BB13" s="288"/>
      <c r="BC13" s="14" t="s">
        <v>136</v>
      </c>
      <c r="BD13" s="41">
        <v>240.72</v>
      </c>
      <c r="BF13" s="292"/>
      <c r="BG13" s="291"/>
      <c r="BH13" s="288" t="s">
        <v>30</v>
      </c>
      <c r="BI13" s="288"/>
      <c r="BJ13" s="288"/>
      <c r="BK13" s="14" t="s">
        <v>80</v>
      </c>
      <c r="BL13" s="41">
        <v>15.71</v>
      </c>
    </row>
    <row r="14" spans="2:64" ht="54" customHeight="1" x14ac:dyDescent="0.4">
      <c r="J14" s="317"/>
      <c r="K14" s="287" t="s">
        <v>150</v>
      </c>
      <c r="L14" s="288" t="s">
        <v>28</v>
      </c>
      <c r="M14" s="288"/>
      <c r="N14" s="288"/>
      <c r="O14" s="14" t="s">
        <v>70</v>
      </c>
      <c r="P14" s="15">
        <v>295.24</v>
      </c>
      <c r="R14" s="292"/>
      <c r="S14" s="287"/>
      <c r="T14" s="292"/>
      <c r="U14" s="315" t="s">
        <v>87</v>
      </c>
      <c r="V14" s="315"/>
      <c r="W14" s="315"/>
      <c r="X14" s="15">
        <v>236.26000000000002</v>
      </c>
      <c r="Z14" s="292"/>
      <c r="AA14" s="326"/>
      <c r="AB14" s="310"/>
      <c r="AC14" s="311"/>
      <c r="AD14" s="312"/>
      <c r="AE14" s="16" t="s">
        <v>83</v>
      </c>
      <c r="AF14" s="15">
        <v>295.24</v>
      </c>
      <c r="AH14" s="317"/>
      <c r="AI14" s="325" t="s">
        <v>151</v>
      </c>
      <c r="AJ14" s="307" t="s">
        <v>28</v>
      </c>
      <c r="AK14" s="308"/>
      <c r="AL14" s="309"/>
      <c r="AM14" s="16" t="s">
        <v>66</v>
      </c>
      <c r="AN14" s="15">
        <v>1375.44</v>
      </c>
      <c r="AP14" s="292"/>
      <c r="AQ14" s="306"/>
      <c r="AR14" s="292"/>
      <c r="AS14" s="288"/>
      <c r="AT14" s="29" t="s">
        <v>106</v>
      </c>
      <c r="AU14" s="27" t="s">
        <v>107</v>
      </c>
      <c r="AV14" s="28">
        <v>33.880000000000003</v>
      </c>
      <c r="AX14" s="317"/>
      <c r="AY14" s="306" t="s">
        <v>152</v>
      </c>
      <c r="AZ14" s="321" t="s">
        <v>28</v>
      </c>
      <c r="BA14" s="320"/>
      <c r="BB14" s="284"/>
      <c r="BC14" s="14" t="s">
        <v>153</v>
      </c>
      <c r="BD14" s="41">
        <v>295.24</v>
      </c>
      <c r="BF14" s="292"/>
      <c r="BG14" s="289" t="s">
        <v>149</v>
      </c>
      <c r="BH14" s="288" t="s">
        <v>28</v>
      </c>
      <c r="BI14" s="288"/>
      <c r="BJ14" s="288"/>
      <c r="BK14" s="14" t="s">
        <v>73</v>
      </c>
      <c r="BL14" s="15">
        <v>339.24</v>
      </c>
    </row>
    <row r="15" spans="2:64" ht="54" customHeight="1" x14ac:dyDescent="0.4">
      <c r="J15" s="317"/>
      <c r="K15" s="287"/>
      <c r="L15" s="288"/>
      <c r="M15" s="288"/>
      <c r="N15" s="288"/>
      <c r="O15" s="14" t="s">
        <v>78</v>
      </c>
      <c r="P15" s="15">
        <v>442.86</v>
      </c>
      <c r="R15" s="292"/>
      <c r="S15" s="287"/>
      <c r="T15" s="292"/>
      <c r="U15" s="315" t="s">
        <v>97</v>
      </c>
      <c r="V15" s="315"/>
      <c r="W15" s="315"/>
      <c r="X15" s="15">
        <v>332.4</v>
      </c>
      <c r="Z15" s="292"/>
      <c r="AA15" s="326"/>
      <c r="AB15" s="316" t="s">
        <v>30</v>
      </c>
      <c r="AC15" s="298" t="s">
        <v>154</v>
      </c>
      <c r="AD15" s="18" t="s">
        <v>90</v>
      </c>
      <c r="AE15" s="19" t="s">
        <v>155</v>
      </c>
      <c r="AF15" s="20">
        <v>23.89</v>
      </c>
      <c r="AH15" s="317"/>
      <c r="AI15" s="326"/>
      <c r="AJ15" s="328"/>
      <c r="AK15" s="329"/>
      <c r="AL15" s="330"/>
      <c r="AM15" s="16" t="s">
        <v>77</v>
      </c>
      <c r="AN15" s="15">
        <v>2292.4</v>
      </c>
      <c r="AP15" s="292"/>
      <c r="AQ15" s="306"/>
      <c r="AR15" s="292"/>
      <c r="AS15" s="315" t="s">
        <v>112</v>
      </c>
      <c r="AT15" s="288"/>
      <c r="AU15" s="14" t="s">
        <v>113</v>
      </c>
      <c r="AV15" s="15">
        <v>15.75</v>
      </c>
      <c r="AX15" s="317"/>
      <c r="AY15" s="287"/>
      <c r="AZ15" s="292" t="s">
        <v>30</v>
      </c>
      <c r="BA15" s="325" t="s">
        <v>126</v>
      </c>
      <c r="BB15" s="21" t="s">
        <v>90</v>
      </c>
      <c r="BC15" s="19" t="s">
        <v>91</v>
      </c>
      <c r="BD15" s="42">
        <v>21.48</v>
      </c>
      <c r="BF15" s="292"/>
      <c r="BG15" s="291"/>
      <c r="BH15" s="288" t="s">
        <v>30</v>
      </c>
      <c r="BI15" s="288"/>
      <c r="BJ15" s="288"/>
      <c r="BK15" s="14" t="s">
        <v>80</v>
      </c>
      <c r="BL15" s="15">
        <v>15.71</v>
      </c>
    </row>
    <row r="16" spans="2:64" ht="54" customHeight="1" x14ac:dyDescent="0.4">
      <c r="J16" s="317"/>
      <c r="K16" s="287"/>
      <c r="L16" s="288"/>
      <c r="M16" s="288"/>
      <c r="N16" s="288"/>
      <c r="O16" s="14" t="s">
        <v>84</v>
      </c>
      <c r="P16" s="15">
        <v>590.48</v>
      </c>
      <c r="R16" s="292"/>
      <c r="S16" s="287"/>
      <c r="T16" s="292"/>
      <c r="U16" s="315" t="s">
        <v>103</v>
      </c>
      <c r="V16" s="315"/>
      <c r="W16" s="315"/>
      <c r="X16" s="15">
        <v>524.66999999999996</v>
      </c>
      <c r="Z16" s="292"/>
      <c r="AA16" s="326"/>
      <c r="AB16" s="317"/>
      <c r="AC16" s="332"/>
      <c r="AD16" s="22" t="s">
        <v>99</v>
      </c>
      <c r="AE16" s="23" t="s">
        <v>157</v>
      </c>
      <c r="AF16" s="24">
        <v>31.87</v>
      </c>
      <c r="AH16" s="317"/>
      <c r="AI16" s="326"/>
      <c r="AJ16" s="310"/>
      <c r="AK16" s="311"/>
      <c r="AL16" s="312"/>
      <c r="AM16" s="16" t="s">
        <v>83</v>
      </c>
      <c r="AN16" s="15">
        <v>295.24</v>
      </c>
      <c r="AP16" s="292"/>
      <c r="AQ16" s="306" t="s">
        <v>158</v>
      </c>
      <c r="AR16" s="288" t="s">
        <v>28</v>
      </c>
      <c r="AS16" s="288"/>
      <c r="AT16" s="288"/>
      <c r="AU16" s="16" t="s">
        <v>66</v>
      </c>
      <c r="AV16" s="15">
        <v>1375.44</v>
      </c>
      <c r="AX16" s="317"/>
      <c r="AY16" s="287"/>
      <c r="AZ16" s="292"/>
      <c r="BA16" s="326"/>
      <c r="BB16" s="25" t="s">
        <v>99</v>
      </c>
      <c r="BC16" s="23" t="s">
        <v>100</v>
      </c>
      <c r="BD16" s="43">
        <v>28.61</v>
      </c>
      <c r="BF16" s="292"/>
      <c r="BG16" s="325" t="s">
        <v>156</v>
      </c>
      <c r="BH16" s="288" t="s">
        <v>28</v>
      </c>
      <c r="BI16" s="288"/>
      <c r="BJ16" s="288"/>
      <c r="BK16" s="14" t="s">
        <v>73</v>
      </c>
      <c r="BL16" s="15">
        <v>229.24</v>
      </c>
    </row>
    <row r="17" spans="2:64" ht="54" customHeight="1" x14ac:dyDescent="0.4">
      <c r="J17" s="317"/>
      <c r="K17" s="287"/>
      <c r="L17" s="288"/>
      <c r="M17" s="288"/>
      <c r="N17" s="288"/>
      <c r="O17" s="14" t="s">
        <v>96</v>
      </c>
      <c r="P17" s="15">
        <v>885.72</v>
      </c>
      <c r="R17" s="292"/>
      <c r="S17" s="287"/>
      <c r="T17" s="292"/>
      <c r="U17" s="315" t="s">
        <v>110</v>
      </c>
      <c r="V17" s="315"/>
      <c r="W17" s="315"/>
      <c r="X17" s="15">
        <v>524.66999999999996</v>
      </c>
      <c r="Z17" s="292"/>
      <c r="AA17" s="326"/>
      <c r="AB17" s="317"/>
      <c r="AC17" s="333"/>
      <c r="AD17" s="26" t="s">
        <v>106</v>
      </c>
      <c r="AE17" s="27" t="s">
        <v>159</v>
      </c>
      <c r="AF17" s="28">
        <v>36.82</v>
      </c>
      <c r="AH17" s="317"/>
      <c r="AI17" s="326"/>
      <c r="AJ17" s="316" t="s">
        <v>30</v>
      </c>
      <c r="AK17" s="283" t="s">
        <v>160</v>
      </c>
      <c r="AL17" s="319"/>
      <c r="AM17" s="14" t="s">
        <v>94</v>
      </c>
      <c r="AN17" s="15">
        <v>44.64</v>
      </c>
      <c r="AP17" s="292"/>
      <c r="AQ17" s="306"/>
      <c r="AR17" s="288"/>
      <c r="AS17" s="288"/>
      <c r="AT17" s="288"/>
      <c r="AU17" s="16" t="s">
        <v>77</v>
      </c>
      <c r="AV17" s="15">
        <v>2292.4</v>
      </c>
      <c r="AX17" s="317"/>
      <c r="AY17" s="287"/>
      <c r="AZ17" s="292"/>
      <c r="BA17" s="326"/>
      <c r="BB17" s="32" t="s">
        <v>106</v>
      </c>
      <c r="BC17" s="27" t="s">
        <v>107</v>
      </c>
      <c r="BD17" s="44">
        <v>33.020000000000003</v>
      </c>
      <c r="BF17" s="292"/>
      <c r="BG17" s="291"/>
      <c r="BH17" s="288" t="s">
        <v>30</v>
      </c>
      <c r="BI17" s="288"/>
      <c r="BJ17" s="288"/>
      <c r="BK17" s="14" t="s">
        <v>80</v>
      </c>
      <c r="BL17" s="15">
        <v>14.72</v>
      </c>
    </row>
    <row r="18" spans="2:64" ht="54" customHeight="1" x14ac:dyDescent="0.4">
      <c r="J18" s="317"/>
      <c r="K18" s="287"/>
      <c r="L18" s="288"/>
      <c r="M18" s="288"/>
      <c r="N18" s="288"/>
      <c r="O18" s="14" t="s">
        <v>102</v>
      </c>
      <c r="P18" s="15">
        <v>1180.96</v>
      </c>
      <c r="R18" s="292"/>
      <c r="S18" s="287"/>
      <c r="T18" s="314" t="s">
        <v>119</v>
      </c>
      <c r="U18" s="315" t="s">
        <v>120</v>
      </c>
      <c r="V18" s="315"/>
      <c r="W18" s="315"/>
      <c r="X18" s="15">
        <v>224.15</v>
      </c>
      <c r="Z18" s="292"/>
      <c r="AA18" s="326"/>
      <c r="AB18" s="318"/>
      <c r="AC18" s="283" t="s">
        <v>112</v>
      </c>
      <c r="AD18" s="284"/>
      <c r="AE18" s="14" t="s">
        <v>113</v>
      </c>
      <c r="AF18" s="15">
        <v>15.85</v>
      </c>
      <c r="AH18" s="317"/>
      <c r="AI18" s="326"/>
      <c r="AJ18" s="317"/>
      <c r="AK18" s="283" t="s">
        <v>162</v>
      </c>
      <c r="AL18" s="319"/>
      <c r="AM18" s="14" t="s">
        <v>94</v>
      </c>
      <c r="AN18" s="15">
        <v>29.04</v>
      </c>
      <c r="AP18" s="292"/>
      <c r="AQ18" s="306"/>
      <c r="AR18" s="288"/>
      <c r="AS18" s="288"/>
      <c r="AT18" s="288"/>
      <c r="AU18" s="16" t="s">
        <v>83</v>
      </c>
      <c r="AV18" s="15">
        <v>295.24</v>
      </c>
      <c r="AX18" s="318"/>
      <c r="AY18" s="287"/>
      <c r="AZ18" s="292"/>
      <c r="BA18" s="306" t="s">
        <v>144</v>
      </c>
      <c r="BB18" s="306"/>
      <c r="BC18" s="14" t="s">
        <v>113</v>
      </c>
      <c r="BD18" s="41">
        <v>21.19</v>
      </c>
      <c r="BF18" s="292"/>
      <c r="BG18" s="287" t="s">
        <v>161</v>
      </c>
      <c r="BH18" s="288" t="s">
        <v>28</v>
      </c>
      <c r="BI18" s="288"/>
      <c r="BJ18" s="288"/>
      <c r="BK18" s="14" t="s">
        <v>73</v>
      </c>
      <c r="BL18" s="41">
        <v>456.46</v>
      </c>
    </row>
    <row r="19" spans="2:64" ht="54" customHeight="1" x14ac:dyDescent="0.4">
      <c r="J19" s="317"/>
      <c r="K19" s="287"/>
      <c r="L19" s="288"/>
      <c r="M19" s="288"/>
      <c r="N19" s="288"/>
      <c r="O19" s="14" t="s">
        <v>109</v>
      </c>
      <c r="P19" s="15">
        <v>1476.2</v>
      </c>
      <c r="R19" s="292"/>
      <c r="S19" s="287"/>
      <c r="T19" s="314"/>
      <c r="U19" s="315" t="s">
        <v>130</v>
      </c>
      <c r="V19" s="315"/>
      <c r="W19" s="315"/>
      <c r="X19" s="15">
        <v>361.39</v>
      </c>
      <c r="Z19" s="292"/>
      <c r="AA19" s="326"/>
      <c r="AB19" s="283" t="s">
        <v>123</v>
      </c>
      <c r="AC19" s="320"/>
      <c r="AD19" s="284"/>
      <c r="AE19" s="14" t="s">
        <v>124</v>
      </c>
      <c r="AF19" s="15">
        <v>330.44</v>
      </c>
      <c r="AH19" s="318"/>
      <c r="AI19" s="327"/>
      <c r="AJ19" s="318"/>
      <c r="AK19" s="283" t="s">
        <v>112</v>
      </c>
      <c r="AL19" s="284"/>
      <c r="AM19" s="14" t="s">
        <v>113</v>
      </c>
      <c r="AN19" s="15">
        <v>15.71</v>
      </c>
      <c r="AO19" s="36"/>
      <c r="AP19" s="292"/>
      <c r="AQ19" s="306"/>
      <c r="AR19" s="292" t="s">
        <v>30</v>
      </c>
      <c r="AS19" s="315" t="s">
        <v>163</v>
      </c>
      <c r="AT19" s="21" t="s">
        <v>90</v>
      </c>
      <c r="AU19" s="19" t="s">
        <v>164</v>
      </c>
      <c r="AV19" s="20">
        <v>26.02</v>
      </c>
      <c r="BF19" s="292"/>
      <c r="BG19" s="287"/>
      <c r="BH19" s="314" t="s">
        <v>30</v>
      </c>
      <c r="BI19" s="315" t="s">
        <v>79</v>
      </c>
      <c r="BJ19" s="315"/>
      <c r="BK19" s="14" t="s">
        <v>80</v>
      </c>
      <c r="BL19" s="41">
        <v>13.15</v>
      </c>
    </row>
    <row r="20" spans="2:64" ht="54" customHeight="1" x14ac:dyDescent="0.4">
      <c r="J20" s="317"/>
      <c r="K20" s="287"/>
      <c r="L20" s="288"/>
      <c r="M20" s="288"/>
      <c r="N20" s="288"/>
      <c r="O20" s="14" t="s">
        <v>114</v>
      </c>
      <c r="P20" s="15">
        <v>1771.44</v>
      </c>
      <c r="R20" s="292"/>
      <c r="S20" s="287"/>
      <c r="T20" s="314"/>
      <c r="U20" s="315" t="s">
        <v>133</v>
      </c>
      <c r="V20" s="315"/>
      <c r="W20" s="315"/>
      <c r="X20" s="15">
        <v>361.39</v>
      </c>
      <c r="Z20" s="292"/>
      <c r="AA20" s="326"/>
      <c r="AB20" s="321" t="s">
        <v>165</v>
      </c>
      <c r="AC20" s="320"/>
      <c r="AD20" s="284"/>
      <c r="AE20" s="14" t="s">
        <v>166</v>
      </c>
      <c r="AF20" s="41" t="s">
        <v>192</v>
      </c>
      <c r="AP20" s="292"/>
      <c r="AQ20" s="306"/>
      <c r="AR20" s="292"/>
      <c r="AS20" s="288"/>
      <c r="AT20" s="25" t="s">
        <v>99</v>
      </c>
      <c r="AU20" s="23" t="s">
        <v>167</v>
      </c>
      <c r="AV20" s="24">
        <v>34.71</v>
      </c>
      <c r="AX20" s="300" t="s">
        <v>168</v>
      </c>
      <c r="AY20" s="301"/>
      <c r="AZ20" s="301"/>
      <c r="BA20" s="301"/>
      <c r="BB20" s="301"/>
      <c r="BC20" s="302"/>
      <c r="BD20" s="12" t="s">
        <v>57</v>
      </c>
      <c r="BF20" s="292"/>
      <c r="BG20" s="287"/>
      <c r="BH20" s="314"/>
      <c r="BI20" s="315" t="s">
        <v>85</v>
      </c>
      <c r="BJ20" s="315"/>
      <c r="BK20" s="14" t="s">
        <v>80</v>
      </c>
      <c r="BL20" s="41">
        <v>11.97</v>
      </c>
    </row>
    <row r="21" spans="2:64" ht="54" customHeight="1" x14ac:dyDescent="0.4">
      <c r="J21" s="317"/>
      <c r="K21" s="287"/>
      <c r="L21" s="292" t="s">
        <v>30</v>
      </c>
      <c r="M21" s="293" t="s">
        <v>171</v>
      </c>
      <c r="N21" s="293"/>
      <c r="O21" s="19" t="s">
        <v>172</v>
      </c>
      <c r="P21" s="20">
        <v>19.91</v>
      </c>
      <c r="R21" s="292"/>
      <c r="S21" s="287" t="s">
        <v>47</v>
      </c>
      <c r="T21" s="288" t="s">
        <v>28</v>
      </c>
      <c r="U21" s="288"/>
      <c r="V21" s="288"/>
      <c r="W21" s="14" t="s">
        <v>173</v>
      </c>
      <c r="X21" s="15">
        <v>267.74</v>
      </c>
      <c r="Z21" s="292"/>
      <c r="AA21" s="326"/>
      <c r="AB21" s="283" t="s">
        <v>131</v>
      </c>
      <c r="AC21" s="331"/>
      <c r="AD21" s="319"/>
      <c r="AE21" s="14" t="s">
        <v>132</v>
      </c>
      <c r="AF21" s="41" t="s">
        <v>192</v>
      </c>
      <c r="AP21" s="292"/>
      <c r="AQ21" s="306"/>
      <c r="AR21" s="292"/>
      <c r="AS21" s="288"/>
      <c r="AT21" s="29" t="s">
        <v>106</v>
      </c>
      <c r="AU21" s="27" t="s">
        <v>174</v>
      </c>
      <c r="AV21" s="28">
        <v>40.090000000000003</v>
      </c>
      <c r="AX21" s="292" t="s">
        <v>193</v>
      </c>
      <c r="AY21" s="306" t="s">
        <v>190</v>
      </c>
      <c r="AZ21" s="306"/>
      <c r="BA21" s="287" t="s">
        <v>19</v>
      </c>
      <c r="BB21" s="33" t="s">
        <v>93</v>
      </c>
      <c r="BC21" s="14" t="s">
        <v>136</v>
      </c>
      <c r="BD21" s="39">
        <v>0.26800000000000002</v>
      </c>
      <c r="BF21" s="292"/>
      <c r="BG21" s="306" t="s">
        <v>169</v>
      </c>
      <c r="BH21" s="307" t="s">
        <v>28</v>
      </c>
      <c r="BI21" s="308"/>
      <c r="BJ21" s="309"/>
      <c r="BK21" s="16" t="s">
        <v>170</v>
      </c>
      <c r="BL21" s="15">
        <v>5692.3</v>
      </c>
    </row>
    <row r="22" spans="2:64" ht="54" customHeight="1" x14ac:dyDescent="0.4">
      <c r="J22" s="317"/>
      <c r="K22" s="287"/>
      <c r="L22" s="292"/>
      <c r="M22" s="313" t="s">
        <v>177</v>
      </c>
      <c r="N22" s="313"/>
      <c r="O22" s="23" t="s">
        <v>178</v>
      </c>
      <c r="P22" s="24">
        <v>26.51</v>
      </c>
      <c r="R22" s="292"/>
      <c r="S22" s="287"/>
      <c r="T22" s="288" t="s">
        <v>30</v>
      </c>
      <c r="U22" s="288"/>
      <c r="V22" s="288"/>
      <c r="W22" s="14" t="s">
        <v>113</v>
      </c>
      <c r="X22" s="15">
        <v>20.080000000000002</v>
      </c>
      <c r="Z22" s="292"/>
      <c r="AA22" s="327"/>
      <c r="AB22" s="321" t="s">
        <v>135</v>
      </c>
      <c r="AC22" s="320"/>
      <c r="AD22" s="284"/>
      <c r="AE22" s="14" t="s">
        <v>136</v>
      </c>
      <c r="AF22" s="15">
        <v>330.44</v>
      </c>
      <c r="AP22" s="292"/>
      <c r="AQ22" s="306"/>
      <c r="AR22" s="292"/>
      <c r="AS22" s="315" t="s">
        <v>112</v>
      </c>
      <c r="AT22" s="288"/>
      <c r="AU22" s="14" t="s">
        <v>113</v>
      </c>
      <c r="AV22" s="15">
        <v>16.11</v>
      </c>
      <c r="AX22" s="292"/>
      <c r="AY22" s="306"/>
      <c r="AZ22" s="306"/>
      <c r="BA22" s="287"/>
      <c r="BB22" s="33" t="s">
        <v>101</v>
      </c>
      <c r="BC22" s="14" t="s">
        <v>136</v>
      </c>
      <c r="BD22" s="39">
        <v>0.19500000000000001</v>
      </c>
      <c r="BF22" s="292"/>
      <c r="BG22" s="306"/>
      <c r="BH22" s="310"/>
      <c r="BI22" s="311"/>
      <c r="BJ22" s="312"/>
      <c r="BK22" s="16" t="s">
        <v>176</v>
      </c>
      <c r="BL22" s="15">
        <v>1138.46</v>
      </c>
    </row>
    <row r="23" spans="2:64" ht="54" customHeight="1" x14ac:dyDescent="0.4">
      <c r="J23" s="317"/>
      <c r="K23" s="287"/>
      <c r="L23" s="292"/>
      <c r="M23" s="282" t="s">
        <v>179</v>
      </c>
      <c r="N23" s="282"/>
      <c r="O23" s="27" t="s">
        <v>180</v>
      </c>
      <c r="P23" s="28">
        <v>30.6</v>
      </c>
      <c r="R23" s="292"/>
      <c r="S23" s="287"/>
      <c r="T23" s="288" t="s">
        <v>135</v>
      </c>
      <c r="U23" s="288"/>
      <c r="V23" s="288"/>
      <c r="W23" s="14" t="s">
        <v>136</v>
      </c>
      <c r="X23" s="15">
        <v>229.72</v>
      </c>
      <c r="AX23" s="292"/>
      <c r="AY23" s="306"/>
      <c r="AZ23" s="306"/>
      <c r="BA23" s="306" t="s">
        <v>194</v>
      </c>
      <c r="BB23" s="33" t="s">
        <v>93</v>
      </c>
      <c r="BC23" s="14" t="s">
        <v>136</v>
      </c>
      <c r="BD23" s="39">
        <v>0.32500000000000001</v>
      </c>
      <c r="BF23" s="292"/>
      <c r="BG23" s="306"/>
      <c r="BH23" s="322" t="s">
        <v>30</v>
      </c>
      <c r="BI23" s="298" t="s">
        <v>154</v>
      </c>
      <c r="BJ23" s="16" t="s">
        <v>93</v>
      </c>
      <c r="BK23" s="14" t="s">
        <v>94</v>
      </c>
      <c r="BL23" s="15">
        <v>18.43</v>
      </c>
    </row>
    <row r="24" spans="2:64" ht="54" customHeight="1" x14ac:dyDescent="0.4">
      <c r="J24" s="317"/>
      <c r="K24" s="287"/>
      <c r="L24" s="288" t="s">
        <v>135</v>
      </c>
      <c r="M24" s="288"/>
      <c r="N24" s="288"/>
      <c r="O24" s="14" t="s">
        <v>136</v>
      </c>
      <c r="P24" s="15">
        <v>240.72</v>
      </c>
      <c r="S24" s="37"/>
      <c r="T24" s="17"/>
      <c r="W24" s="11"/>
      <c r="X24" s="11"/>
      <c r="AP24" s="300" t="s">
        <v>168</v>
      </c>
      <c r="AQ24" s="301"/>
      <c r="AR24" s="301"/>
      <c r="AS24" s="301"/>
      <c r="AT24" s="301"/>
      <c r="AU24" s="302"/>
      <c r="AV24" s="12" t="s">
        <v>57</v>
      </c>
      <c r="AX24" s="292"/>
      <c r="AY24" s="306"/>
      <c r="AZ24" s="306"/>
      <c r="BA24" s="306"/>
      <c r="BB24" s="33" t="s">
        <v>101</v>
      </c>
      <c r="BC24" s="14" t="s">
        <v>136</v>
      </c>
      <c r="BD24" s="39">
        <v>0.25800000000000001</v>
      </c>
      <c r="BF24" s="292"/>
      <c r="BG24" s="306"/>
      <c r="BH24" s="323"/>
      <c r="BI24" s="299"/>
      <c r="BJ24" s="16" t="s">
        <v>101</v>
      </c>
      <c r="BK24" s="14" t="s">
        <v>94</v>
      </c>
      <c r="BL24" s="15">
        <v>16.75</v>
      </c>
    </row>
    <row r="25" spans="2:64" ht="54" customHeight="1" x14ac:dyDescent="0.4">
      <c r="B25" s="285" t="s">
        <v>185</v>
      </c>
      <c r="C25" s="286"/>
      <c r="D25" s="286"/>
      <c r="E25" s="286"/>
      <c r="F25" s="286"/>
      <c r="G25" s="286"/>
      <c r="J25" s="317"/>
      <c r="K25" s="287" t="s">
        <v>49</v>
      </c>
      <c r="L25" s="288" t="s">
        <v>28</v>
      </c>
      <c r="M25" s="288"/>
      <c r="N25" s="288"/>
      <c r="O25" s="14" t="s">
        <v>153</v>
      </c>
      <c r="P25" s="15">
        <v>295.24</v>
      </c>
      <c r="S25" s="37"/>
      <c r="T25" s="17"/>
      <c r="W25" s="11"/>
      <c r="X25" s="11"/>
      <c r="AP25" s="306" t="s">
        <v>195</v>
      </c>
      <c r="AQ25" s="306"/>
      <c r="AR25" s="306"/>
      <c r="AS25" s="306"/>
      <c r="AT25" s="33" t="s">
        <v>142</v>
      </c>
      <c r="AU25" s="14" t="s">
        <v>136</v>
      </c>
      <c r="AV25" s="34">
        <v>0.03</v>
      </c>
      <c r="AX25" s="292"/>
      <c r="AY25" s="306"/>
      <c r="AZ25" s="306"/>
      <c r="BA25" s="287" t="s">
        <v>196</v>
      </c>
      <c r="BB25" s="287"/>
      <c r="BC25" s="14" t="s">
        <v>136</v>
      </c>
      <c r="BD25" s="15">
        <v>0.186</v>
      </c>
      <c r="BF25" s="292"/>
      <c r="BG25" s="306"/>
      <c r="BH25" s="324"/>
      <c r="BI25" s="283" t="s">
        <v>184</v>
      </c>
      <c r="BJ25" s="284"/>
      <c r="BK25" s="14" t="s">
        <v>113</v>
      </c>
      <c r="BL25" s="15">
        <v>15.66</v>
      </c>
    </row>
    <row r="26" spans="2:64" ht="54" customHeight="1" x14ac:dyDescent="0.4">
      <c r="B26" s="286"/>
      <c r="C26" s="286"/>
      <c r="D26" s="286"/>
      <c r="E26" s="286"/>
      <c r="F26" s="286"/>
      <c r="G26" s="286"/>
      <c r="J26" s="317"/>
      <c r="K26" s="287"/>
      <c r="L26" s="292" t="s">
        <v>30</v>
      </c>
      <c r="M26" s="293" t="s">
        <v>171</v>
      </c>
      <c r="N26" s="293"/>
      <c r="O26" s="19" t="s">
        <v>172</v>
      </c>
      <c r="P26" s="20">
        <v>19.91</v>
      </c>
      <c r="S26" s="37"/>
      <c r="T26" s="17"/>
      <c r="W26" s="11"/>
      <c r="X26" s="11"/>
      <c r="AP26" s="306"/>
      <c r="AQ26" s="306"/>
      <c r="AR26" s="306"/>
      <c r="AS26" s="306"/>
      <c r="AT26" s="33" t="s">
        <v>148</v>
      </c>
      <c r="AU26" s="14" t="s">
        <v>136</v>
      </c>
      <c r="AV26" s="15">
        <v>550</v>
      </c>
      <c r="AX26" s="292"/>
      <c r="AY26" s="306" t="s">
        <v>197</v>
      </c>
      <c r="AZ26" s="287"/>
      <c r="BA26" s="287" t="s">
        <v>19</v>
      </c>
      <c r="BB26" s="287"/>
      <c r="BC26" s="14" t="s">
        <v>136</v>
      </c>
      <c r="BD26" s="15">
        <v>500.63</v>
      </c>
      <c r="BF26" s="292"/>
      <c r="BG26" s="289" t="s">
        <v>187</v>
      </c>
      <c r="BH26" s="288" t="s">
        <v>28</v>
      </c>
      <c r="BI26" s="288"/>
      <c r="BJ26" s="288"/>
      <c r="BK26" s="16" t="s">
        <v>188</v>
      </c>
      <c r="BL26" s="41">
        <v>2117.46</v>
      </c>
    </row>
    <row r="27" spans="2:64" ht="54" customHeight="1" x14ac:dyDescent="0.4">
      <c r="J27" s="317"/>
      <c r="K27" s="287"/>
      <c r="L27" s="292"/>
      <c r="M27" s="313" t="s">
        <v>177</v>
      </c>
      <c r="N27" s="313"/>
      <c r="O27" s="23" t="s">
        <v>178</v>
      </c>
      <c r="P27" s="24">
        <v>26.51</v>
      </c>
      <c r="S27" s="37"/>
      <c r="T27" s="17"/>
      <c r="W27" s="11"/>
      <c r="X27" s="11"/>
      <c r="AP27" s="306" t="s">
        <v>198</v>
      </c>
      <c r="AQ27" s="306"/>
      <c r="AR27" s="306"/>
      <c r="AS27" s="306"/>
      <c r="AT27" s="306"/>
      <c r="AU27" s="14" t="s">
        <v>136</v>
      </c>
      <c r="AV27" s="15">
        <v>55</v>
      </c>
      <c r="AX27" s="292"/>
      <c r="AY27" s="287"/>
      <c r="AZ27" s="287"/>
      <c r="BA27" s="306" t="s">
        <v>199</v>
      </c>
      <c r="BB27" s="287"/>
      <c r="BC27" s="14" t="s">
        <v>136</v>
      </c>
      <c r="BD27" s="15">
        <v>689.81</v>
      </c>
      <c r="BF27" s="292"/>
      <c r="BG27" s="290"/>
      <c r="BH27" s="288"/>
      <c r="BI27" s="288"/>
      <c r="BJ27" s="288"/>
      <c r="BK27" s="16" t="s">
        <v>176</v>
      </c>
      <c r="BL27" s="41">
        <v>516.96</v>
      </c>
    </row>
    <row r="28" spans="2:64" ht="54" customHeight="1" x14ac:dyDescent="0.4">
      <c r="J28" s="318"/>
      <c r="K28" s="287"/>
      <c r="L28" s="292"/>
      <c r="M28" s="282" t="s">
        <v>179</v>
      </c>
      <c r="N28" s="282"/>
      <c r="O28" s="27" t="s">
        <v>180</v>
      </c>
      <c r="P28" s="28">
        <v>30.6</v>
      </c>
      <c r="S28" s="37"/>
      <c r="T28" s="17"/>
      <c r="W28" s="11"/>
      <c r="X28" s="11"/>
      <c r="AP28" s="306" t="s">
        <v>200</v>
      </c>
      <c r="AQ28" s="306"/>
      <c r="AR28" s="306"/>
      <c r="AS28" s="306"/>
      <c r="AT28" s="33" t="s">
        <v>183</v>
      </c>
      <c r="AU28" s="14" t="s">
        <v>136</v>
      </c>
      <c r="AV28" s="15">
        <v>11</v>
      </c>
      <c r="AX28" s="292"/>
      <c r="AY28" s="287"/>
      <c r="AZ28" s="287"/>
      <c r="BA28" s="287" t="s">
        <v>196</v>
      </c>
      <c r="BB28" s="287"/>
      <c r="BC28" s="14" t="s">
        <v>136</v>
      </c>
      <c r="BD28" s="15">
        <v>324.67</v>
      </c>
      <c r="BF28" s="292"/>
      <c r="BG28" s="291"/>
      <c r="BH28" s="288" t="s">
        <v>30</v>
      </c>
      <c r="BI28" s="288"/>
      <c r="BJ28" s="288"/>
      <c r="BK28" s="14" t="s">
        <v>94</v>
      </c>
      <c r="BL28" s="41">
        <v>15.62</v>
      </c>
    </row>
    <row r="29" spans="2:64" ht="54" customHeight="1" x14ac:dyDescent="0.4">
      <c r="J29" s="40"/>
      <c r="R29" s="40"/>
      <c r="S29" s="37"/>
      <c r="T29" s="17"/>
      <c r="W29" s="11"/>
      <c r="X29" s="11"/>
      <c r="AP29" s="306"/>
      <c r="AQ29" s="306"/>
      <c r="AR29" s="306"/>
      <c r="AS29" s="306"/>
      <c r="AT29" s="33" t="s">
        <v>186</v>
      </c>
      <c r="AU29" s="14" t="s">
        <v>136</v>
      </c>
      <c r="AV29" s="15">
        <v>8.8000000000000007</v>
      </c>
      <c r="AX29" s="292"/>
      <c r="AY29" s="306" t="s">
        <v>201</v>
      </c>
      <c r="AZ29" s="306"/>
      <c r="BA29" s="306"/>
      <c r="BB29" s="306"/>
      <c r="BC29" s="14" t="s">
        <v>202</v>
      </c>
      <c r="BD29" s="15">
        <v>616</v>
      </c>
    </row>
    <row r="30" spans="2:64" ht="44.25" customHeight="1" x14ac:dyDescent="0.4">
      <c r="R30" s="40"/>
    </row>
    <row r="31" spans="2:64" ht="45.75" customHeight="1" x14ac:dyDescent="0.4">
      <c r="R31" s="40"/>
    </row>
    <row r="32" spans="2:64" ht="45.75" customHeight="1" x14ac:dyDescent="0.4">
      <c r="R32" s="40"/>
    </row>
    <row r="33" spans="10:64" ht="45.75" customHeight="1" x14ac:dyDescent="0.4">
      <c r="R33" s="40"/>
    </row>
    <row r="34" spans="10:64" ht="45.75" customHeight="1" x14ac:dyDescent="0.4">
      <c r="K34" s="37"/>
      <c r="L34" s="17"/>
      <c r="O34" s="11"/>
      <c r="P34" s="11"/>
      <c r="R34" s="40"/>
      <c r="Z34" s="38"/>
      <c r="AA34" s="37"/>
      <c r="AB34" s="17"/>
      <c r="AD34" s="11"/>
      <c r="AE34" s="11"/>
      <c r="AF34" s="11"/>
      <c r="AO34" s="11"/>
      <c r="AQ34" s="37"/>
      <c r="AR34" s="17"/>
      <c r="AS34" s="17"/>
      <c r="AU34" s="11"/>
      <c r="AV34" s="11"/>
      <c r="AW34" s="11"/>
      <c r="AY34" s="37"/>
      <c r="AZ34" s="17"/>
      <c r="BC34" s="38"/>
      <c r="BD34" s="11"/>
    </row>
    <row r="35" spans="10:64" ht="45.75" customHeight="1" x14ac:dyDescent="0.4">
      <c r="K35" s="37"/>
      <c r="L35" s="17"/>
      <c r="O35" s="11"/>
      <c r="P35" s="11"/>
      <c r="R35" s="40"/>
      <c r="Z35" s="38"/>
      <c r="AA35" s="37"/>
      <c r="AB35" s="17"/>
      <c r="AD35" s="11"/>
      <c r="AE35" s="11"/>
      <c r="AF35" s="11"/>
      <c r="AI35" s="37"/>
      <c r="AJ35" s="17"/>
      <c r="AK35" s="17"/>
      <c r="AM35" s="11"/>
      <c r="AN35" s="11"/>
      <c r="AO35" s="11"/>
      <c r="AQ35" s="37"/>
      <c r="AR35" s="17"/>
      <c r="AS35" s="17"/>
      <c r="AU35" s="11"/>
      <c r="AV35" s="11"/>
      <c r="AW35" s="11"/>
      <c r="AY35" s="37"/>
      <c r="AZ35" s="17"/>
      <c r="BC35" s="38"/>
      <c r="BD35" s="11"/>
      <c r="BG35" s="37"/>
      <c r="BH35" s="17"/>
      <c r="BK35" s="11"/>
      <c r="BL35" s="11"/>
    </row>
    <row r="36" spans="10:64" ht="45.75" customHeight="1" x14ac:dyDescent="0.4">
      <c r="K36" s="37"/>
      <c r="L36" s="17"/>
      <c r="O36" s="11"/>
      <c r="P36" s="11"/>
      <c r="R36" s="40"/>
      <c r="Z36" s="38"/>
      <c r="AA36" s="37"/>
      <c r="AB36" s="17"/>
      <c r="AD36" s="11"/>
      <c r="AE36" s="11"/>
      <c r="AF36" s="11"/>
      <c r="AI36" s="37"/>
      <c r="AJ36" s="17"/>
      <c r="AK36" s="17"/>
      <c r="AM36" s="11"/>
      <c r="AN36" s="11"/>
      <c r="AO36" s="11"/>
      <c r="AQ36" s="37"/>
      <c r="AR36" s="17"/>
      <c r="AS36" s="17"/>
      <c r="AU36" s="11"/>
      <c r="AV36" s="11"/>
      <c r="AW36" s="11"/>
      <c r="AY36" s="37"/>
      <c r="AZ36" s="17"/>
      <c r="BC36" s="38"/>
      <c r="BD36" s="11"/>
      <c r="BG36" s="37"/>
      <c r="BH36" s="17"/>
      <c r="BK36" s="11"/>
      <c r="BL36" s="11"/>
    </row>
    <row r="37" spans="10:64" ht="45.75" customHeight="1" x14ac:dyDescent="0.4">
      <c r="K37" s="37"/>
      <c r="L37" s="17"/>
      <c r="O37" s="11"/>
      <c r="P37" s="11"/>
      <c r="R37" s="40"/>
      <c r="Z37" s="38"/>
      <c r="AA37" s="37"/>
      <c r="AB37" s="17"/>
      <c r="AD37" s="11"/>
      <c r="AE37" s="11"/>
      <c r="AF37" s="11"/>
      <c r="AI37" s="37"/>
      <c r="AJ37" s="17"/>
      <c r="AK37" s="17"/>
      <c r="AM37" s="11"/>
      <c r="AN37" s="11"/>
      <c r="AO37" s="11"/>
      <c r="AQ37" s="37"/>
      <c r="AR37" s="17"/>
      <c r="AS37" s="17"/>
      <c r="AU37" s="11"/>
      <c r="AV37" s="11"/>
      <c r="AW37" s="11"/>
      <c r="AY37" s="37"/>
      <c r="AZ37" s="17"/>
      <c r="BC37" s="38"/>
      <c r="BD37" s="11"/>
      <c r="BG37" s="37"/>
      <c r="BH37" s="17"/>
      <c r="BK37" s="11"/>
      <c r="BL37" s="11"/>
    </row>
    <row r="38" spans="10:64" ht="44.25" customHeight="1" x14ac:dyDescent="0.4">
      <c r="K38" s="37"/>
      <c r="L38" s="17"/>
      <c r="O38" s="11"/>
      <c r="P38" s="11"/>
      <c r="R38" s="40"/>
      <c r="Z38" s="38"/>
      <c r="AA38" s="37"/>
      <c r="AB38" s="17"/>
      <c r="AD38" s="11"/>
      <c r="AE38" s="11"/>
      <c r="AF38" s="11"/>
      <c r="AI38" s="37"/>
      <c r="AJ38" s="17"/>
      <c r="AK38" s="17"/>
      <c r="AM38" s="11"/>
      <c r="AN38" s="11"/>
      <c r="AO38" s="11"/>
      <c r="AQ38" s="37"/>
      <c r="AR38" s="17"/>
      <c r="AS38" s="17"/>
      <c r="AU38" s="11"/>
      <c r="AV38" s="11"/>
      <c r="AW38" s="11"/>
      <c r="AY38" s="37"/>
      <c r="AZ38" s="17"/>
      <c r="BC38" s="38"/>
      <c r="BD38" s="11"/>
      <c r="BG38" s="37"/>
      <c r="BH38" s="17"/>
      <c r="BK38" s="11"/>
      <c r="BL38" s="11"/>
    </row>
    <row r="39" spans="10:64" ht="44.25" customHeight="1" x14ac:dyDescent="0.4">
      <c r="K39" s="37"/>
      <c r="L39" s="17"/>
      <c r="O39" s="11"/>
      <c r="P39" s="11"/>
      <c r="R39" s="40"/>
      <c r="Z39" s="38"/>
      <c r="AA39" s="37"/>
      <c r="AB39" s="17"/>
      <c r="AD39" s="11"/>
      <c r="AE39" s="11"/>
      <c r="AF39" s="11"/>
      <c r="AI39" s="37"/>
      <c r="AJ39" s="17"/>
      <c r="AK39" s="17"/>
      <c r="AM39" s="11"/>
      <c r="AN39" s="11"/>
      <c r="AO39" s="11"/>
      <c r="AQ39" s="37"/>
      <c r="AR39" s="17"/>
      <c r="AS39" s="17"/>
      <c r="AU39" s="11"/>
      <c r="AV39" s="11"/>
      <c r="AW39" s="11"/>
      <c r="AY39" s="37"/>
      <c r="AZ39" s="17"/>
      <c r="BC39" s="38"/>
      <c r="BD39" s="11"/>
      <c r="BG39" s="37"/>
      <c r="BH39" s="17"/>
      <c r="BK39" s="11"/>
      <c r="BL39" s="11"/>
    </row>
    <row r="40" spans="10:64" ht="44.25" customHeight="1" x14ac:dyDescent="0.4">
      <c r="J40" s="40"/>
      <c r="R40" s="40"/>
      <c r="AI40" s="37"/>
      <c r="AJ40" s="17"/>
      <c r="AK40" s="17"/>
      <c r="AM40" s="11"/>
      <c r="AN40" s="11"/>
      <c r="BG40" s="37"/>
      <c r="BH40" s="17"/>
      <c r="BK40" s="11"/>
      <c r="BL40" s="11"/>
    </row>
    <row r="41" spans="10:64" ht="44.25" customHeight="1" x14ac:dyDescent="0.4">
      <c r="J41" s="40"/>
      <c r="R41" s="40"/>
    </row>
    <row r="42" spans="10:64" ht="44.25" customHeight="1" x14ac:dyDescent="0.4">
      <c r="J42" s="40"/>
      <c r="R42" s="40"/>
    </row>
    <row r="43" spans="10:64" ht="44.25" customHeight="1" x14ac:dyDescent="0.4">
      <c r="J43" s="40"/>
      <c r="R43" s="40"/>
    </row>
    <row r="44" spans="10:64" ht="44.25" customHeight="1" x14ac:dyDescent="0.4">
      <c r="J44" s="40"/>
      <c r="R44" s="40"/>
    </row>
    <row r="45" spans="10:64" ht="44.25" customHeight="1" x14ac:dyDescent="0.4">
      <c r="J45" s="40"/>
      <c r="R45" s="40"/>
    </row>
    <row r="46" spans="10:64" ht="44.25" customHeight="1" x14ac:dyDescent="0.4">
      <c r="J46" s="40"/>
      <c r="R46" s="40"/>
    </row>
    <row r="47" spans="10:64" ht="36" customHeight="1" x14ac:dyDescent="0.4">
      <c r="J47" s="40"/>
      <c r="R47" s="40"/>
    </row>
    <row r="48" spans="10:64" ht="44.25" customHeight="1" x14ac:dyDescent="0.4">
      <c r="J48" s="40"/>
      <c r="R48" s="40"/>
    </row>
    <row r="49" spans="10:18" ht="44.25" customHeight="1" x14ac:dyDescent="0.4">
      <c r="J49" s="40"/>
      <c r="R49" s="40"/>
    </row>
    <row r="50" spans="10:18" ht="44.25" customHeight="1" x14ac:dyDescent="0.4">
      <c r="J50" s="40"/>
      <c r="R50" s="40"/>
    </row>
    <row r="51" spans="10:18" ht="44.25" customHeight="1" x14ac:dyDescent="0.4">
      <c r="J51" s="40"/>
      <c r="R51" s="40"/>
    </row>
    <row r="52" spans="10:18" ht="44.25" customHeight="1" x14ac:dyDescent="0.4">
      <c r="J52" s="40"/>
      <c r="R52" s="40"/>
    </row>
    <row r="53" spans="10:18" ht="44.25" customHeight="1" x14ac:dyDescent="0.4">
      <c r="J53" s="40"/>
      <c r="R53" s="40"/>
    </row>
    <row r="54" spans="10:18" ht="44.25" customHeight="1" x14ac:dyDescent="0.4">
      <c r="J54" s="40"/>
      <c r="R54" s="40"/>
    </row>
    <row r="55" spans="10:18" ht="44.25" customHeight="1" x14ac:dyDescent="0.4">
      <c r="J55" s="40"/>
      <c r="R55" s="40"/>
    </row>
    <row r="56" spans="10:18" ht="44.25" customHeight="1" x14ac:dyDescent="0.4">
      <c r="J56" s="40"/>
      <c r="R56" s="40"/>
    </row>
    <row r="57" spans="10:18" ht="44.25" customHeight="1" x14ac:dyDescent="0.4">
      <c r="J57" s="40"/>
      <c r="R57" s="40"/>
    </row>
    <row r="58" spans="10:18" ht="44.25" customHeight="1" x14ac:dyDescent="0.4">
      <c r="J58" s="40"/>
      <c r="R58" s="40"/>
    </row>
    <row r="59" spans="10:18" ht="44.25" customHeight="1" x14ac:dyDescent="0.4">
      <c r="J59" s="40"/>
      <c r="R59" s="40"/>
    </row>
    <row r="60" spans="10:18" ht="44.25" customHeight="1" x14ac:dyDescent="0.4">
      <c r="J60" s="40"/>
      <c r="R60" s="40"/>
    </row>
    <row r="61" spans="10:18" ht="44.25" customHeight="1" x14ac:dyDescent="0.4">
      <c r="J61" s="40"/>
      <c r="R61" s="40"/>
    </row>
    <row r="62" spans="10:18" ht="44.25" customHeight="1" x14ac:dyDescent="0.4">
      <c r="J62" s="40"/>
      <c r="R62" s="40"/>
    </row>
    <row r="63" spans="10:18" ht="44.25" customHeight="1" x14ac:dyDescent="0.4">
      <c r="J63" s="40"/>
      <c r="R63" s="40"/>
    </row>
    <row r="64" spans="10:18" ht="44.25" customHeight="1" x14ac:dyDescent="0.4">
      <c r="J64" s="40"/>
      <c r="R64" s="40"/>
    </row>
    <row r="65" spans="10:18" ht="44.25" customHeight="1" x14ac:dyDescent="0.4">
      <c r="J65" s="40"/>
      <c r="R65" s="40"/>
    </row>
    <row r="66" spans="10:18" ht="44.25" customHeight="1" x14ac:dyDescent="0.4">
      <c r="J66" s="40"/>
      <c r="R66" s="40"/>
    </row>
    <row r="67" spans="10:18" ht="44.25" customHeight="1" x14ac:dyDescent="0.4">
      <c r="J67" s="40"/>
      <c r="R67" s="40"/>
    </row>
    <row r="68" spans="10:18" ht="44.25" customHeight="1" x14ac:dyDescent="0.4">
      <c r="J68" s="40"/>
      <c r="R68" s="40"/>
    </row>
    <row r="69" spans="10:18" ht="62.25" customHeight="1" x14ac:dyDescent="0.4">
      <c r="J69" s="40"/>
      <c r="R69" s="40"/>
    </row>
    <row r="70" spans="10:18" ht="44.25" customHeight="1" x14ac:dyDescent="0.4">
      <c r="J70" s="40"/>
      <c r="R70" s="40"/>
    </row>
    <row r="71" spans="10:18" x14ac:dyDescent="0.4">
      <c r="J71" s="40"/>
      <c r="R71" s="40"/>
    </row>
    <row r="72" spans="10:18" ht="37.5" customHeight="1" x14ac:dyDescent="0.4">
      <c r="J72" s="40"/>
      <c r="R72" s="40"/>
    </row>
    <row r="73" spans="10:18" ht="59.25" customHeight="1" x14ac:dyDescent="0.4">
      <c r="J73" s="40"/>
      <c r="R73" s="40"/>
    </row>
    <row r="74" spans="10:18" ht="44.25" customHeight="1" x14ac:dyDescent="0.4">
      <c r="J74" s="40"/>
      <c r="R74" s="40"/>
    </row>
    <row r="75" spans="10:18" ht="44.25" customHeight="1" x14ac:dyDescent="0.4">
      <c r="J75" s="40"/>
      <c r="R75" s="40"/>
    </row>
    <row r="76" spans="10:18" ht="44.25" customHeight="1" x14ac:dyDescent="0.4">
      <c r="J76" s="40"/>
      <c r="R76" s="40"/>
    </row>
    <row r="77" spans="10:18" ht="44.25" customHeight="1" x14ac:dyDescent="0.4">
      <c r="J77" s="40"/>
      <c r="R77" s="40"/>
    </row>
    <row r="78" spans="10:18" ht="44.25" customHeight="1" x14ac:dyDescent="0.4">
      <c r="J78" s="40"/>
      <c r="R78" s="40"/>
    </row>
    <row r="79" spans="10:18" ht="44.25" customHeight="1" x14ac:dyDescent="0.4">
      <c r="J79" s="40"/>
      <c r="R79" s="40"/>
    </row>
    <row r="80" spans="10:18" ht="44.25" customHeight="1" x14ac:dyDescent="0.4">
      <c r="J80" s="40"/>
    </row>
    <row r="81" spans="10:10" ht="44.25" customHeight="1" x14ac:dyDescent="0.4">
      <c r="J81" s="40"/>
    </row>
    <row r="82" spans="10:10" ht="44.25" customHeight="1" x14ac:dyDescent="0.4">
      <c r="J82" s="40"/>
    </row>
    <row r="83" spans="10:10" ht="44.25" customHeight="1" x14ac:dyDescent="0.4">
      <c r="J83" s="40"/>
    </row>
    <row r="84" spans="10:10" ht="44.25" customHeight="1" x14ac:dyDescent="0.4">
      <c r="J84" s="40"/>
    </row>
    <row r="85" spans="10:10" ht="44.25" customHeight="1" x14ac:dyDescent="0.4">
      <c r="J85" s="40"/>
    </row>
    <row r="86" spans="10:10" ht="44.25" customHeight="1" x14ac:dyDescent="0.4">
      <c r="J86" s="40"/>
    </row>
    <row r="87" spans="10:10" ht="44.25" customHeight="1" x14ac:dyDescent="0.4">
      <c r="J87" s="40"/>
    </row>
    <row r="88" spans="10:10" ht="44.25" customHeight="1" x14ac:dyDescent="0.4">
      <c r="J88" s="40"/>
    </row>
    <row r="89" spans="10:10" ht="44.25" customHeight="1" x14ac:dyDescent="0.4">
      <c r="J89" s="40"/>
    </row>
    <row r="90" spans="10:10" ht="44.25" customHeight="1" x14ac:dyDescent="0.4">
      <c r="J90" s="40"/>
    </row>
  </sheetData>
  <mergeCells count="186">
    <mergeCell ref="BI3:BJ3"/>
    <mergeCell ref="M4:O4"/>
    <mergeCell ref="U4:W4"/>
    <mergeCell ref="BA12:BB12"/>
    <mergeCell ref="BG12:BG13"/>
    <mergeCell ref="BH12:BJ12"/>
    <mergeCell ref="BF1:BK1"/>
    <mergeCell ref="J2:J28"/>
    <mergeCell ref="K2:K11"/>
    <mergeCell ref="L2:N2"/>
    <mergeCell ref="R2:R23"/>
    <mergeCell ref="S2:S6"/>
    <mergeCell ref="T2:T6"/>
    <mergeCell ref="U2:W2"/>
    <mergeCell ref="Z2:Z22"/>
    <mergeCell ref="AA2:AA11"/>
    <mergeCell ref="J1:O1"/>
    <mergeCell ref="R1:W1"/>
    <mergeCell ref="Z1:AE1"/>
    <mergeCell ref="AH1:AM1"/>
    <mergeCell ref="AP1:AU1"/>
    <mergeCell ref="AX1:BC1"/>
    <mergeCell ref="BH2:BJ2"/>
    <mergeCell ref="L3:L8"/>
    <mergeCell ref="M3:O3"/>
    <mergeCell ref="U3:W3"/>
    <mergeCell ref="BH3:BH4"/>
    <mergeCell ref="M10:O10"/>
    <mergeCell ref="T10:V10"/>
    <mergeCell ref="AB10:AD10"/>
    <mergeCell ref="BI4:BJ4"/>
    <mergeCell ref="AK5:AK6"/>
    <mergeCell ref="AR2:AT4"/>
    <mergeCell ref="AX2:AX18"/>
    <mergeCell ref="AY2:AY13"/>
    <mergeCell ref="AZ2:BB8"/>
    <mergeCell ref="BF2:BF28"/>
    <mergeCell ref="BG2:BG4"/>
    <mergeCell ref="AR5:AR8"/>
    <mergeCell ref="AS5:AS7"/>
    <mergeCell ref="BG5:BG7"/>
    <mergeCell ref="AS8:AT8"/>
    <mergeCell ref="BH5:BJ5"/>
    <mergeCell ref="BH6:BH7"/>
    <mergeCell ref="BI6:BJ6"/>
    <mergeCell ref="BI7:BJ7"/>
    <mergeCell ref="AP2:AP22"/>
    <mergeCell ref="AQ2:AQ8"/>
    <mergeCell ref="BI9:BJ9"/>
    <mergeCell ref="AJ10:AL10"/>
    <mergeCell ref="BI10:BI11"/>
    <mergeCell ref="B5:G9"/>
    <mergeCell ref="M5:O5"/>
    <mergeCell ref="U5:W5"/>
    <mergeCell ref="AB5:AB8"/>
    <mergeCell ref="AC5:AC7"/>
    <mergeCell ref="AJ5:AJ8"/>
    <mergeCell ref="M8:O8"/>
    <mergeCell ref="T8:V8"/>
    <mergeCell ref="AC8:AD8"/>
    <mergeCell ref="M6:O6"/>
    <mergeCell ref="U6:W6"/>
    <mergeCell ref="M7:O7"/>
    <mergeCell ref="S7:S8"/>
    <mergeCell ref="T7:V7"/>
    <mergeCell ref="AJ14:AL16"/>
    <mergeCell ref="AY14:AY18"/>
    <mergeCell ref="AQ16:AQ22"/>
    <mergeCell ref="AR16:AT18"/>
    <mergeCell ref="AB20:AD20"/>
    <mergeCell ref="AR12:AR15"/>
    <mergeCell ref="AS12:AS14"/>
    <mergeCell ref="AB2:AD4"/>
    <mergeCell ref="AH2:AH19"/>
    <mergeCell ref="AI2:AI13"/>
    <mergeCell ref="AJ2:AL4"/>
    <mergeCell ref="AK7:AL7"/>
    <mergeCell ref="AK8:AL8"/>
    <mergeCell ref="AJ12:AK13"/>
    <mergeCell ref="AB11:AD11"/>
    <mergeCell ref="AJ11:AL11"/>
    <mergeCell ref="BG14:BG15"/>
    <mergeCell ref="BH14:BJ14"/>
    <mergeCell ref="U15:W15"/>
    <mergeCell ref="AB15:AB18"/>
    <mergeCell ref="AC15:AC17"/>
    <mergeCell ref="M11:O11"/>
    <mergeCell ref="BG8:BG11"/>
    <mergeCell ref="BI8:BJ8"/>
    <mergeCell ref="M9:O9"/>
    <mergeCell ref="S9:S10"/>
    <mergeCell ref="T9:V9"/>
    <mergeCell ref="AB9:AD9"/>
    <mergeCell ref="AJ9:AL9"/>
    <mergeCell ref="AQ9:AQ15"/>
    <mergeCell ref="AR9:AT11"/>
    <mergeCell ref="AS15:AT15"/>
    <mergeCell ref="AZ15:AZ18"/>
    <mergeCell ref="BA15:BA17"/>
    <mergeCell ref="BH15:BJ15"/>
    <mergeCell ref="U16:W16"/>
    <mergeCell ref="U14:W14"/>
    <mergeCell ref="AI14:AI19"/>
    <mergeCell ref="AJ17:AJ19"/>
    <mergeCell ref="AK17:AL17"/>
    <mergeCell ref="BH17:BJ17"/>
    <mergeCell ref="U18:W18"/>
    <mergeCell ref="AC18:AD18"/>
    <mergeCell ref="AK18:AL18"/>
    <mergeCell ref="BA18:BB18"/>
    <mergeCell ref="K12:K13"/>
    <mergeCell ref="L12:N12"/>
    <mergeCell ref="T12:T17"/>
    <mergeCell ref="U12:W12"/>
    <mergeCell ref="AA12:AA22"/>
    <mergeCell ref="AB12:AD14"/>
    <mergeCell ref="AZ9:AZ12"/>
    <mergeCell ref="BA9:BA11"/>
    <mergeCell ref="BH9:BH11"/>
    <mergeCell ref="L9:L11"/>
    <mergeCell ref="L13:N13"/>
    <mergeCell ref="U13:W13"/>
    <mergeCell ref="AZ13:BB13"/>
    <mergeCell ref="BH13:BJ13"/>
    <mergeCell ref="AZ14:BB14"/>
    <mergeCell ref="S11:S20"/>
    <mergeCell ref="T11:V11"/>
    <mergeCell ref="M21:N21"/>
    <mergeCell ref="S21:S23"/>
    <mergeCell ref="BH18:BJ18"/>
    <mergeCell ref="U19:W19"/>
    <mergeCell ref="AB19:AD19"/>
    <mergeCell ref="AK19:AL19"/>
    <mergeCell ref="AR19:AR22"/>
    <mergeCell ref="AS19:AS21"/>
    <mergeCell ref="BH19:BH20"/>
    <mergeCell ref="BI19:BJ19"/>
    <mergeCell ref="U20:W20"/>
    <mergeCell ref="B25:G26"/>
    <mergeCell ref="K25:K28"/>
    <mergeCell ref="L25:N25"/>
    <mergeCell ref="AP25:AS26"/>
    <mergeCell ref="BA25:BB25"/>
    <mergeCell ref="BI25:BJ25"/>
    <mergeCell ref="L26:L28"/>
    <mergeCell ref="BG21:BG25"/>
    <mergeCell ref="BH21:BJ22"/>
    <mergeCell ref="M22:N22"/>
    <mergeCell ref="T22:V22"/>
    <mergeCell ref="AB22:AD22"/>
    <mergeCell ref="AS22:AT22"/>
    <mergeCell ref="M23:N23"/>
    <mergeCell ref="T23:V23"/>
    <mergeCell ref="BA23:BA24"/>
    <mergeCell ref="T21:V21"/>
    <mergeCell ref="AB21:AD21"/>
    <mergeCell ref="AX21:AX29"/>
    <mergeCell ref="AY21:AZ25"/>
    <mergeCell ref="BA21:BA22"/>
    <mergeCell ref="BH23:BH25"/>
    <mergeCell ref="K14:K24"/>
    <mergeCell ref="BG18:BG20"/>
    <mergeCell ref="BA28:BB28"/>
    <mergeCell ref="BH28:BJ28"/>
    <mergeCell ref="AX20:BC20"/>
    <mergeCell ref="BI20:BJ20"/>
    <mergeCell ref="L21:L23"/>
    <mergeCell ref="AY29:BB29"/>
    <mergeCell ref="M26:N26"/>
    <mergeCell ref="AY26:AZ28"/>
    <mergeCell ref="BA26:BB26"/>
    <mergeCell ref="BG26:BG28"/>
    <mergeCell ref="BH26:BJ27"/>
    <mergeCell ref="M27:N27"/>
    <mergeCell ref="AP27:AT27"/>
    <mergeCell ref="BA27:BB27"/>
    <mergeCell ref="M28:N28"/>
    <mergeCell ref="AP28:AS29"/>
    <mergeCell ref="L14:N20"/>
    <mergeCell ref="T18:T20"/>
    <mergeCell ref="BI23:BI24"/>
    <mergeCell ref="L24:N24"/>
    <mergeCell ref="BG16:BG17"/>
    <mergeCell ref="BH16:BJ16"/>
    <mergeCell ref="U17:W17"/>
    <mergeCell ref="AP24:AU24"/>
  </mergeCells>
  <phoneticPr fontId="4"/>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A34A-9E7F-41C4-84C3-DE0C5072F38B}">
  <sheetPr>
    <tabColor theme="4"/>
  </sheetPr>
  <dimension ref="B2:BZ91"/>
  <sheetViews>
    <sheetView showGridLines="0" topLeftCell="AK4" zoomScale="55" zoomScaleNormal="55" zoomScaleSheetLayoutView="55" zoomScalePageLayoutView="40" workbookViewId="0">
      <selection activeCell="D44" sqref="D44:O44"/>
    </sheetView>
  </sheetViews>
  <sheetFormatPr defaultColWidth="9" defaultRowHeight="25.5" x14ac:dyDescent="0.4"/>
  <cols>
    <col min="1" max="8" width="18.625" style="11" customWidth="1"/>
    <col min="9" max="9" width="3.125" style="11" customWidth="1"/>
    <col min="10" max="10" width="6.75" style="11" bestFit="1" customWidth="1"/>
    <col min="11" max="11" width="25" style="11" customWidth="1"/>
    <col min="12" max="12" width="6.75" style="11" customWidth="1"/>
    <col min="13" max="13" width="15.125" style="11" customWidth="1"/>
    <col min="14" max="14" width="5.25" style="11" customWidth="1"/>
    <col min="15" max="15" width="71.625" style="37" customWidth="1"/>
    <col min="16" max="16" width="16.125" style="37" customWidth="1"/>
    <col min="17" max="17" width="16.125" style="17" customWidth="1"/>
    <col min="18" max="18" width="16.125" style="45" customWidth="1"/>
    <col min="19" max="19" width="3.125" style="11" customWidth="1"/>
    <col min="20" max="20" width="6.75" style="11" bestFit="1" customWidth="1"/>
    <col min="21" max="21" width="25" style="11" customWidth="1"/>
    <col min="22" max="22" width="6.75" style="11" customWidth="1"/>
    <col min="23" max="23" width="15.125" style="11" customWidth="1"/>
    <col min="24" max="24" width="5.25" style="11" customWidth="1"/>
    <col min="25" max="25" width="71.625" style="37" customWidth="1"/>
    <col min="26" max="26" width="16" style="37" customWidth="1"/>
    <col min="27" max="27" width="16" style="17" customWidth="1"/>
    <col min="28" max="28" width="16" style="45" customWidth="1"/>
    <col min="29" max="29" width="3.125" style="11" customWidth="1"/>
    <col min="30" max="30" width="6.75" style="11" bestFit="1" customWidth="1"/>
    <col min="31" max="31" width="25" style="11" customWidth="1"/>
    <col min="32" max="32" width="6.75" style="11" customWidth="1"/>
    <col min="33" max="33" width="27.5" style="11" customWidth="1"/>
    <col min="34" max="34" width="8.125" style="38" customWidth="1"/>
    <col min="35" max="35" width="57.625" style="37" customWidth="1"/>
    <col min="36" max="36" width="16" style="37" customWidth="1"/>
    <col min="37" max="37" width="16" style="17" customWidth="1"/>
    <col min="38" max="38" width="16" style="45" customWidth="1"/>
    <col min="39" max="39" width="3.125" style="11" customWidth="1"/>
    <col min="40" max="40" width="6.75" style="11" bestFit="1" customWidth="1"/>
    <col min="41" max="41" width="25" style="11" customWidth="1"/>
    <col min="42" max="42" width="6.75" style="11" bestFit="1" customWidth="1"/>
    <col min="43" max="43" width="27.5" style="11" customWidth="1"/>
    <col min="44" max="44" width="8.25" style="11" customWidth="1"/>
    <col min="45" max="45" width="56.5" style="37" customWidth="1"/>
    <col min="46" max="46" width="16" style="37" customWidth="1"/>
    <col min="47" max="47" width="16" style="17" customWidth="1"/>
    <col min="48" max="48" width="16" style="45" customWidth="1"/>
    <col min="49" max="49" width="3.125" style="17" customWidth="1"/>
    <col min="50" max="50" width="6.75" style="11" customWidth="1"/>
    <col min="51" max="51" width="25" style="11" customWidth="1"/>
    <col min="52" max="52" width="6.75" style="11" bestFit="1" customWidth="1"/>
    <col min="53" max="53" width="32.5" style="11" customWidth="1"/>
    <col min="54" max="54" width="8.25" style="11" customWidth="1"/>
    <col min="55" max="55" width="52.75" style="37" customWidth="1"/>
    <col min="56" max="56" width="16" style="46" customWidth="1"/>
    <col min="57" max="58" width="16" style="17" customWidth="1"/>
    <col min="59" max="59" width="3.125" style="17" customWidth="1"/>
    <col min="60" max="60" width="6.75" style="11" customWidth="1"/>
    <col min="61" max="61" width="25" style="11" customWidth="1"/>
    <col min="62" max="62" width="6.75" style="11" bestFit="1" customWidth="1"/>
    <col min="63" max="63" width="32.625" style="11" customWidth="1"/>
    <col min="64" max="64" width="8.25" style="11" customWidth="1"/>
    <col min="65" max="65" width="57.625" style="37" customWidth="1"/>
    <col min="66" max="66" width="16.125" style="37" customWidth="1"/>
    <col min="67" max="67" width="16.125" style="17" customWidth="1"/>
    <col min="68" max="68" width="16.125" style="45" customWidth="1"/>
    <col min="69" max="69" width="3.125" style="11" customWidth="1"/>
    <col min="70" max="70" width="6.75" style="11" customWidth="1"/>
    <col min="71" max="71" width="25" style="38" customWidth="1"/>
    <col min="72" max="72" width="6.75" style="11" bestFit="1" customWidth="1"/>
    <col min="73" max="73" width="32.5" style="11" customWidth="1"/>
    <col min="74" max="74" width="8.125" style="11" customWidth="1"/>
    <col min="75" max="75" width="52.625" style="37" customWidth="1"/>
    <col min="76" max="76" width="16.125" style="37" customWidth="1"/>
    <col min="77" max="77" width="16.125" style="17" customWidth="1"/>
    <col min="78" max="78" width="16.125" style="45" customWidth="1"/>
    <col min="79" max="79" width="3.125" style="11" customWidth="1"/>
    <col min="80" max="16384" width="9" style="11"/>
  </cols>
  <sheetData>
    <row r="2" spans="2:78" ht="44.25" customHeight="1" x14ac:dyDescent="0.4">
      <c r="J2" s="287" t="s">
        <v>56</v>
      </c>
      <c r="K2" s="287"/>
      <c r="L2" s="287"/>
      <c r="M2" s="287"/>
      <c r="N2" s="287"/>
      <c r="O2" s="287"/>
      <c r="P2" s="12" t="s">
        <v>203</v>
      </c>
      <c r="Q2" s="12" t="s">
        <v>204</v>
      </c>
      <c r="R2" s="47" t="s">
        <v>205</v>
      </c>
      <c r="T2" s="287" t="s">
        <v>56</v>
      </c>
      <c r="U2" s="287"/>
      <c r="V2" s="287"/>
      <c r="W2" s="287"/>
      <c r="X2" s="287"/>
      <c r="Y2" s="287"/>
      <c r="Z2" s="12" t="s">
        <v>203</v>
      </c>
      <c r="AA2" s="12" t="s">
        <v>204</v>
      </c>
      <c r="AB2" s="47" t="s">
        <v>205</v>
      </c>
      <c r="AD2" s="287" t="s">
        <v>56</v>
      </c>
      <c r="AE2" s="287"/>
      <c r="AF2" s="287"/>
      <c r="AG2" s="287"/>
      <c r="AH2" s="287"/>
      <c r="AI2" s="287"/>
      <c r="AJ2" s="12" t="s">
        <v>203</v>
      </c>
      <c r="AK2" s="12" t="s">
        <v>204</v>
      </c>
      <c r="AL2" s="47" t="s">
        <v>205</v>
      </c>
      <c r="AN2" s="287" t="s">
        <v>56</v>
      </c>
      <c r="AO2" s="287"/>
      <c r="AP2" s="287"/>
      <c r="AQ2" s="287"/>
      <c r="AR2" s="287"/>
      <c r="AS2" s="287"/>
      <c r="AT2" s="12" t="s">
        <v>203</v>
      </c>
      <c r="AU2" s="12" t="s">
        <v>204</v>
      </c>
      <c r="AV2" s="47" t="s">
        <v>205</v>
      </c>
      <c r="AW2" s="13"/>
      <c r="AX2" s="287" t="s">
        <v>56</v>
      </c>
      <c r="AY2" s="287"/>
      <c r="AZ2" s="287"/>
      <c r="BA2" s="287"/>
      <c r="BB2" s="287"/>
      <c r="BC2" s="287"/>
      <c r="BD2" s="47" t="s">
        <v>203</v>
      </c>
      <c r="BE2" s="12" t="s">
        <v>204</v>
      </c>
      <c r="BF2" s="12" t="s">
        <v>205</v>
      </c>
      <c r="BG2" s="13"/>
      <c r="BH2" s="287" t="s">
        <v>56</v>
      </c>
      <c r="BI2" s="287"/>
      <c r="BJ2" s="287"/>
      <c r="BK2" s="287"/>
      <c r="BL2" s="287"/>
      <c r="BM2" s="287"/>
      <c r="BN2" s="47" t="s">
        <v>203</v>
      </c>
      <c r="BO2" s="12" t="s">
        <v>204</v>
      </c>
      <c r="BP2" s="12" t="s">
        <v>205</v>
      </c>
      <c r="BR2" s="287" t="s">
        <v>56</v>
      </c>
      <c r="BS2" s="287"/>
      <c r="BT2" s="287"/>
      <c r="BU2" s="287"/>
      <c r="BV2" s="287"/>
      <c r="BW2" s="287"/>
      <c r="BX2" s="12" t="s">
        <v>203</v>
      </c>
      <c r="BY2" s="12" t="s">
        <v>204</v>
      </c>
      <c r="BZ2" s="47" t="s">
        <v>205</v>
      </c>
    </row>
    <row r="3" spans="2:78" ht="54" customHeight="1" x14ac:dyDescent="0.4">
      <c r="J3" s="316" t="s">
        <v>58</v>
      </c>
      <c r="K3" s="287" t="s">
        <v>59</v>
      </c>
      <c r="L3" s="321" t="s">
        <v>60</v>
      </c>
      <c r="M3" s="320"/>
      <c r="N3" s="284"/>
      <c r="O3" s="14" t="s">
        <v>136</v>
      </c>
      <c r="P3" s="48">
        <v>55</v>
      </c>
      <c r="Q3" s="49">
        <v>55</v>
      </c>
      <c r="R3" s="48">
        <f>Q3-P3</f>
        <v>0</v>
      </c>
      <c r="T3" s="292" t="s">
        <v>58</v>
      </c>
      <c r="U3" s="287" t="s">
        <v>62</v>
      </c>
      <c r="V3" s="292" t="s">
        <v>63</v>
      </c>
      <c r="W3" s="315" t="s">
        <v>64</v>
      </c>
      <c r="X3" s="315"/>
      <c r="Y3" s="315"/>
      <c r="Z3" s="48">
        <v>8.23</v>
      </c>
      <c r="AA3" s="49">
        <v>10.55</v>
      </c>
      <c r="AB3" s="48">
        <f t="shared" ref="AB3:AB24" si="0">AA3-Z3</f>
        <v>2.3200000000000003</v>
      </c>
      <c r="AD3" s="292" t="s">
        <v>58</v>
      </c>
      <c r="AE3" s="325" t="s">
        <v>206</v>
      </c>
      <c r="AF3" s="307" t="s">
        <v>28</v>
      </c>
      <c r="AG3" s="308"/>
      <c r="AH3" s="309"/>
      <c r="AI3" s="16" t="s">
        <v>66</v>
      </c>
      <c r="AJ3" s="48">
        <v>1375.44</v>
      </c>
      <c r="AK3" s="50">
        <v>1375.44</v>
      </c>
      <c r="AL3" s="48">
        <f>AK3-AJ3</f>
        <v>0</v>
      </c>
      <c r="AN3" s="316" t="s">
        <v>58</v>
      </c>
      <c r="AO3" s="325" t="s">
        <v>67</v>
      </c>
      <c r="AP3" s="307" t="s">
        <v>28</v>
      </c>
      <c r="AQ3" s="308"/>
      <c r="AR3" s="309"/>
      <c r="AS3" s="16" t="s">
        <v>66</v>
      </c>
      <c r="AT3" s="48">
        <v>1375.44</v>
      </c>
      <c r="AU3" s="50">
        <v>1375.44</v>
      </c>
      <c r="AV3" s="48">
        <f t="shared" ref="AV3:AV9" si="1">AU3-AT3</f>
        <v>0</v>
      </c>
      <c r="AX3" s="292" t="s">
        <v>58</v>
      </c>
      <c r="AY3" s="306" t="s">
        <v>207</v>
      </c>
      <c r="AZ3" s="288" t="s">
        <v>28</v>
      </c>
      <c r="BA3" s="288"/>
      <c r="BB3" s="288"/>
      <c r="BC3" s="16" t="s">
        <v>66</v>
      </c>
      <c r="BD3" s="51">
        <v>1375.44</v>
      </c>
      <c r="BE3" s="52">
        <v>1375.44</v>
      </c>
      <c r="BF3" s="51">
        <f t="shared" ref="BF3:BF23" si="2">BE3-BD3</f>
        <v>0</v>
      </c>
      <c r="BH3" s="316" t="s">
        <v>58</v>
      </c>
      <c r="BI3" s="306" t="s">
        <v>208</v>
      </c>
      <c r="BJ3" s="288" t="s">
        <v>28</v>
      </c>
      <c r="BK3" s="288"/>
      <c r="BL3" s="288"/>
      <c r="BM3" s="14" t="s">
        <v>70</v>
      </c>
      <c r="BN3" s="51">
        <v>295.24</v>
      </c>
      <c r="BO3" s="52">
        <v>295.24</v>
      </c>
      <c r="BP3" s="51">
        <f t="shared" ref="BP3:BP19" si="3">BO3-BN3</f>
        <v>0</v>
      </c>
      <c r="BR3" s="292" t="s">
        <v>71</v>
      </c>
      <c r="BS3" s="306" t="s">
        <v>209</v>
      </c>
      <c r="BT3" s="288" t="s">
        <v>28</v>
      </c>
      <c r="BU3" s="288"/>
      <c r="BV3" s="288"/>
      <c r="BW3" s="14" t="s">
        <v>73</v>
      </c>
      <c r="BX3" s="48">
        <v>1333.09</v>
      </c>
      <c r="BY3" s="50">
        <v>1333.09</v>
      </c>
      <c r="BZ3" s="48">
        <f t="shared" ref="BZ3:BZ29" si="4">BY3-BX3</f>
        <v>0</v>
      </c>
    </row>
    <row r="4" spans="2:78" ht="54" customHeight="1" x14ac:dyDescent="0.4">
      <c r="J4" s="317"/>
      <c r="K4" s="287"/>
      <c r="L4" s="292" t="s">
        <v>74</v>
      </c>
      <c r="M4" s="315" t="s">
        <v>75</v>
      </c>
      <c r="N4" s="315"/>
      <c r="O4" s="315"/>
      <c r="P4" s="48">
        <v>101.53</v>
      </c>
      <c r="Q4" s="49">
        <v>169.79</v>
      </c>
      <c r="R4" s="48">
        <f t="shared" ref="R4:R29" si="5">Q4-P4</f>
        <v>68.259999999999991</v>
      </c>
      <c r="T4" s="292"/>
      <c r="U4" s="287"/>
      <c r="V4" s="292"/>
      <c r="W4" s="315" t="s">
        <v>76</v>
      </c>
      <c r="X4" s="315"/>
      <c r="Y4" s="315"/>
      <c r="Z4" s="48">
        <v>16.46</v>
      </c>
      <c r="AA4" s="49">
        <v>21.11</v>
      </c>
      <c r="AB4" s="48">
        <f t="shared" si="0"/>
        <v>4.6499999999999986</v>
      </c>
      <c r="AD4" s="292"/>
      <c r="AE4" s="326"/>
      <c r="AF4" s="328"/>
      <c r="AG4" s="329"/>
      <c r="AH4" s="330"/>
      <c r="AI4" s="16" t="s">
        <v>77</v>
      </c>
      <c r="AJ4" s="48">
        <v>2292.4</v>
      </c>
      <c r="AK4" s="50">
        <v>2292.4</v>
      </c>
      <c r="AL4" s="48">
        <f t="shared" ref="AL4:AL9" si="6">AK4-AJ4</f>
        <v>0</v>
      </c>
      <c r="AN4" s="317"/>
      <c r="AO4" s="326"/>
      <c r="AP4" s="328"/>
      <c r="AQ4" s="329"/>
      <c r="AR4" s="330"/>
      <c r="AS4" s="16" t="s">
        <v>77</v>
      </c>
      <c r="AT4" s="48">
        <v>2292.4</v>
      </c>
      <c r="AU4" s="50">
        <v>2292.4</v>
      </c>
      <c r="AV4" s="48">
        <f t="shared" si="1"/>
        <v>0</v>
      </c>
      <c r="AX4" s="292"/>
      <c r="AY4" s="306"/>
      <c r="AZ4" s="288"/>
      <c r="BA4" s="288"/>
      <c r="BB4" s="288"/>
      <c r="BC4" s="16" t="s">
        <v>77</v>
      </c>
      <c r="BD4" s="51">
        <v>2292.4</v>
      </c>
      <c r="BE4" s="52">
        <v>2292.4</v>
      </c>
      <c r="BF4" s="51">
        <f t="shared" si="2"/>
        <v>0</v>
      </c>
      <c r="BH4" s="317"/>
      <c r="BI4" s="287"/>
      <c r="BJ4" s="288"/>
      <c r="BK4" s="288"/>
      <c r="BL4" s="288"/>
      <c r="BM4" s="14" t="s">
        <v>78</v>
      </c>
      <c r="BN4" s="51">
        <v>442.86</v>
      </c>
      <c r="BO4" s="52">
        <v>442.86</v>
      </c>
      <c r="BP4" s="51">
        <f t="shared" si="3"/>
        <v>0</v>
      </c>
      <c r="BR4" s="292"/>
      <c r="BS4" s="287"/>
      <c r="BT4" s="314" t="s">
        <v>30</v>
      </c>
      <c r="BU4" s="315" t="s">
        <v>79</v>
      </c>
      <c r="BV4" s="315"/>
      <c r="BW4" s="14" t="s">
        <v>80</v>
      </c>
      <c r="BX4" s="48">
        <v>18.87</v>
      </c>
      <c r="BY4" s="50">
        <v>28.96</v>
      </c>
      <c r="BZ4" s="48">
        <f t="shared" si="4"/>
        <v>10.09</v>
      </c>
    </row>
    <row r="5" spans="2:78" ht="54" customHeight="1" x14ac:dyDescent="0.4">
      <c r="J5" s="317"/>
      <c r="K5" s="287"/>
      <c r="L5" s="292"/>
      <c r="M5" s="315" t="s">
        <v>81</v>
      </c>
      <c r="N5" s="315"/>
      <c r="O5" s="315"/>
      <c r="P5" s="48">
        <v>153.55000000000001</v>
      </c>
      <c r="Q5" s="49">
        <v>290.07</v>
      </c>
      <c r="R5" s="48">
        <f t="shared" si="5"/>
        <v>136.51999999999998</v>
      </c>
      <c r="T5" s="292"/>
      <c r="U5" s="287"/>
      <c r="V5" s="292"/>
      <c r="W5" s="315" t="s">
        <v>82</v>
      </c>
      <c r="X5" s="315"/>
      <c r="Y5" s="315"/>
      <c r="Z5" s="48">
        <v>16.46</v>
      </c>
      <c r="AA5" s="49">
        <v>21.11</v>
      </c>
      <c r="AB5" s="48">
        <f t="shared" si="0"/>
        <v>4.6499999999999986</v>
      </c>
      <c r="AD5" s="292"/>
      <c r="AE5" s="326"/>
      <c r="AF5" s="310"/>
      <c r="AG5" s="311"/>
      <c r="AH5" s="312"/>
      <c r="AI5" s="16" t="s">
        <v>83</v>
      </c>
      <c r="AJ5" s="48">
        <v>295.24</v>
      </c>
      <c r="AK5" s="50">
        <v>295.24</v>
      </c>
      <c r="AL5" s="48">
        <f t="shared" si="6"/>
        <v>0</v>
      </c>
      <c r="AN5" s="317"/>
      <c r="AO5" s="326"/>
      <c r="AP5" s="310"/>
      <c r="AQ5" s="311"/>
      <c r="AR5" s="312"/>
      <c r="AS5" s="16" t="s">
        <v>83</v>
      </c>
      <c r="AT5" s="48">
        <v>295.24</v>
      </c>
      <c r="AU5" s="50">
        <v>295.24</v>
      </c>
      <c r="AV5" s="48">
        <f t="shared" si="1"/>
        <v>0</v>
      </c>
      <c r="AX5" s="292"/>
      <c r="AY5" s="306"/>
      <c r="AZ5" s="288"/>
      <c r="BA5" s="288"/>
      <c r="BB5" s="288"/>
      <c r="BC5" s="16" t="s">
        <v>83</v>
      </c>
      <c r="BD5" s="51">
        <v>295.24</v>
      </c>
      <c r="BE5" s="52">
        <v>295.24</v>
      </c>
      <c r="BF5" s="51">
        <f t="shared" si="2"/>
        <v>0</v>
      </c>
      <c r="BH5" s="317"/>
      <c r="BI5" s="287"/>
      <c r="BJ5" s="288"/>
      <c r="BK5" s="288"/>
      <c r="BL5" s="288"/>
      <c r="BM5" s="14" t="s">
        <v>84</v>
      </c>
      <c r="BN5" s="51">
        <v>590.48</v>
      </c>
      <c r="BO5" s="52">
        <v>590.48</v>
      </c>
      <c r="BP5" s="51">
        <f t="shared" si="3"/>
        <v>0</v>
      </c>
      <c r="BR5" s="292"/>
      <c r="BS5" s="287"/>
      <c r="BT5" s="314"/>
      <c r="BU5" s="315" t="s">
        <v>85</v>
      </c>
      <c r="BV5" s="315"/>
      <c r="BW5" s="14" t="s">
        <v>80</v>
      </c>
      <c r="BX5" s="48">
        <v>17.170000000000002</v>
      </c>
      <c r="BY5" s="50">
        <v>27.26</v>
      </c>
      <c r="BZ5" s="48">
        <f t="shared" si="4"/>
        <v>10.09</v>
      </c>
    </row>
    <row r="6" spans="2:78" ht="54" customHeight="1" x14ac:dyDescent="0.4">
      <c r="B6" s="334" t="s">
        <v>210</v>
      </c>
      <c r="C6" s="334"/>
      <c r="D6" s="334"/>
      <c r="E6" s="334"/>
      <c r="F6" s="334"/>
      <c r="G6" s="334"/>
      <c r="J6" s="317"/>
      <c r="K6" s="287"/>
      <c r="L6" s="292"/>
      <c r="M6" s="315" t="s">
        <v>87</v>
      </c>
      <c r="N6" s="315"/>
      <c r="O6" s="315"/>
      <c r="P6" s="48">
        <v>257.60000000000002</v>
      </c>
      <c r="Q6" s="49">
        <v>530.64</v>
      </c>
      <c r="R6" s="48">
        <f t="shared" si="5"/>
        <v>273.03999999999996</v>
      </c>
      <c r="T6" s="292"/>
      <c r="U6" s="287"/>
      <c r="V6" s="292"/>
      <c r="W6" s="315" t="s">
        <v>88</v>
      </c>
      <c r="X6" s="315"/>
      <c r="Y6" s="315"/>
      <c r="Z6" s="48">
        <v>164.54000000000002</v>
      </c>
      <c r="AA6" s="49">
        <v>211.17999999999998</v>
      </c>
      <c r="AB6" s="48">
        <f t="shared" si="0"/>
        <v>46.639999999999958</v>
      </c>
      <c r="AD6" s="292"/>
      <c r="AE6" s="326"/>
      <c r="AF6" s="316" t="s">
        <v>30</v>
      </c>
      <c r="AG6" s="298" t="s">
        <v>89</v>
      </c>
      <c r="AH6" s="18" t="s">
        <v>90</v>
      </c>
      <c r="AI6" s="19" t="s">
        <v>91</v>
      </c>
      <c r="AJ6" s="53">
        <v>21.91</v>
      </c>
      <c r="AK6" s="54">
        <v>31.999999999999996</v>
      </c>
      <c r="AL6" s="53">
        <f t="shared" si="6"/>
        <v>10.089999999999996</v>
      </c>
      <c r="AN6" s="317"/>
      <c r="AO6" s="326"/>
      <c r="AP6" s="316" t="s">
        <v>30</v>
      </c>
      <c r="AQ6" s="298" t="s">
        <v>92</v>
      </c>
      <c r="AR6" s="16" t="s">
        <v>93</v>
      </c>
      <c r="AS6" s="14" t="s">
        <v>94</v>
      </c>
      <c r="AT6" s="48">
        <v>34.04</v>
      </c>
      <c r="AU6" s="50">
        <v>44.13</v>
      </c>
      <c r="AV6" s="48">
        <f t="shared" si="1"/>
        <v>10.090000000000003</v>
      </c>
      <c r="AX6" s="292"/>
      <c r="AY6" s="306"/>
      <c r="AZ6" s="292" t="s">
        <v>30</v>
      </c>
      <c r="BA6" s="315" t="s">
        <v>95</v>
      </c>
      <c r="BB6" s="21" t="s">
        <v>90</v>
      </c>
      <c r="BC6" s="19" t="s">
        <v>91</v>
      </c>
      <c r="BD6" s="55">
        <v>22.119999999999997</v>
      </c>
      <c r="BE6" s="56">
        <v>32.31</v>
      </c>
      <c r="BF6" s="55">
        <f t="shared" si="2"/>
        <v>10.190000000000005</v>
      </c>
      <c r="BH6" s="317"/>
      <c r="BI6" s="287"/>
      <c r="BJ6" s="288"/>
      <c r="BK6" s="288"/>
      <c r="BL6" s="288"/>
      <c r="BM6" s="14" t="s">
        <v>96</v>
      </c>
      <c r="BN6" s="51">
        <v>885.72</v>
      </c>
      <c r="BO6" s="52">
        <v>885.72</v>
      </c>
      <c r="BP6" s="51">
        <f t="shared" si="3"/>
        <v>0</v>
      </c>
      <c r="BR6" s="292"/>
      <c r="BS6" s="306" t="s">
        <v>211</v>
      </c>
      <c r="BT6" s="288" t="s">
        <v>28</v>
      </c>
      <c r="BU6" s="288"/>
      <c r="BV6" s="288"/>
      <c r="BW6" s="14" t="s">
        <v>73</v>
      </c>
      <c r="BX6" s="48">
        <v>1138.46</v>
      </c>
      <c r="BY6" s="49">
        <v>1138.46</v>
      </c>
      <c r="BZ6" s="48">
        <f t="shared" si="4"/>
        <v>0</v>
      </c>
    </row>
    <row r="7" spans="2:78" ht="54" customHeight="1" x14ac:dyDescent="0.4">
      <c r="B7" s="334"/>
      <c r="C7" s="334"/>
      <c r="D7" s="334"/>
      <c r="E7" s="334"/>
      <c r="F7" s="334"/>
      <c r="G7" s="334"/>
      <c r="J7" s="317"/>
      <c r="K7" s="287"/>
      <c r="L7" s="292"/>
      <c r="M7" s="315" t="s">
        <v>97</v>
      </c>
      <c r="N7" s="315"/>
      <c r="O7" s="315"/>
      <c r="P7" s="48">
        <v>361.65999999999997</v>
      </c>
      <c r="Q7" s="49">
        <v>771.21</v>
      </c>
      <c r="R7" s="48">
        <f t="shared" si="5"/>
        <v>409.55000000000007</v>
      </c>
      <c r="T7" s="292"/>
      <c r="U7" s="287"/>
      <c r="V7" s="292"/>
      <c r="W7" s="315" t="s">
        <v>98</v>
      </c>
      <c r="X7" s="315"/>
      <c r="Y7" s="315"/>
      <c r="Z7" s="48">
        <v>164.54000000000002</v>
      </c>
      <c r="AA7" s="49">
        <v>211.17999999999998</v>
      </c>
      <c r="AB7" s="48">
        <f t="shared" si="0"/>
        <v>46.639999999999958</v>
      </c>
      <c r="AD7" s="292"/>
      <c r="AE7" s="326"/>
      <c r="AF7" s="317"/>
      <c r="AG7" s="335"/>
      <c r="AH7" s="22" t="s">
        <v>99</v>
      </c>
      <c r="AI7" s="23" t="s">
        <v>100</v>
      </c>
      <c r="AJ7" s="57">
        <v>29.209999999999997</v>
      </c>
      <c r="AK7" s="58">
        <v>39.299999999999997</v>
      </c>
      <c r="AL7" s="57">
        <f t="shared" si="6"/>
        <v>10.09</v>
      </c>
      <c r="AN7" s="317"/>
      <c r="AO7" s="326"/>
      <c r="AP7" s="317"/>
      <c r="AQ7" s="299"/>
      <c r="AR7" s="16" t="s">
        <v>101</v>
      </c>
      <c r="AS7" s="14" t="s">
        <v>94</v>
      </c>
      <c r="AT7" s="48">
        <v>30.55</v>
      </c>
      <c r="AU7" s="50">
        <v>40.64</v>
      </c>
      <c r="AV7" s="48">
        <f t="shared" si="1"/>
        <v>10.09</v>
      </c>
      <c r="AX7" s="292"/>
      <c r="AY7" s="306"/>
      <c r="AZ7" s="292"/>
      <c r="BA7" s="288"/>
      <c r="BB7" s="25" t="s">
        <v>99</v>
      </c>
      <c r="BC7" s="23" t="s">
        <v>100</v>
      </c>
      <c r="BD7" s="59">
        <v>29.459999999999997</v>
      </c>
      <c r="BE7" s="60">
        <v>39.64</v>
      </c>
      <c r="BF7" s="59">
        <f t="shared" si="2"/>
        <v>10.180000000000003</v>
      </c>
      <c r="BH7" s="317"/>
      <c r="BI7" s="287"/>
      <c r="BJ7" s="288"/>
      <c r="BK7" s="288"/>
      <c r="BL7" s="288"/>
      <c r="BM7" s="14" t="s">
        <v>102</v>
      </c>
      <c r="BN7" s="51">
        <v>1180.96</v>
      </c>
      <c r="BO7" s="52">
        <v>1180.96</v>
      </c>
      <c r="BP7" s="51">
        <f t="shared" si="3"/>
        <v>0</v>
      </c>
      <c r="BR7" s="292"/>
      <c r="BS7" s="287"/>
      <c r="BT7" s="314" t="s">
        <v>30</v>
      </c>
      <c r="BU7" s="315" t="s">
        <v>79</v>
      </c>
      <c r="BV7" s="315"/>
      <c r="BW7" s="14" t="s">
        <v>80</v>
      </c>
      <c r="BX7" s="48">
        <v>17.400000000000002</v>
      </c>
      <c r="BY7" s="49">
        <v>27.49</v>
      </c>
      <c r="BZ7" s="48">
        <f t="shared" si="4"/>
        <v>10.089999999999996</v>
      </c>
    </row>
    <row r="8" spans="2:78" ht="54" customHeight="1" x14ac:dyDescent="0.4">
      <c r="B8" s="334"/>
      <c r="C8" s="334"/>
      <c r="D8" s="334"/>
      <c r="E8" s="334"/>
      <c r="F8" s="334"/>
      <c r="G8" s="334"/>
      <c r="J8" s="317"/>
      <c r="K8" s="287"/>
      <c r="L8" s="292"/>
      <c r="M8" s="315" t="s">
        <v>103</v>
      </c>
      <c r="N8" s="315"/>
      <c r="O8" s="315"/>
      <c r="P8" s="48">
        <v>569.77</v>
      </c>
      <c r="Q8" s="49">
        <v>1252.3499999999999</v>
      </c>
      <c r="R8" s="48">
        <f t="shared" si="5"/>
        <v>682.57999999999993</v>
      </c>
      <c r="T8" s="292"/>
      <c r="U8" s="287" t="s">
        <v>104</v>
      </c>
      <c r="V8" s="288" t="s">
        <v>28</v>
      </c>
      <c r="W8" s="288"/>
      <c r="X8" s="288"/>
      <c r="Y8" s="14" t="s">
        <v>105</v>
      </c>
      <c r="Z8" s="48">
        <v>324.76000000000005</v>
      </c>
      <c r="AA8" s="49">
        <v>324.76000000000005</v>
      </c>
      <c r="AB8" s="48">
        <f t="shared" si="0"/>
        <v>0</v>
      </c>
      <c r="AD8" s="292"/>
      <c r="AE8" s="326"/>
      <c r="AF8" s="317"/>
      <c r="AG8" s="299"/>
      <c r="AH8" s="26" t="s">
        <v>106</v>
      </c>
      <c r="AI8" s="27" t="s">
        <v>107</v>
      </c>
      <c r="AJ8" s="61">
        <v>33.729999999999997</v>
      </c>
      <c r="AK8" s="62">
        <v>43.819999999999993</v>
      </c>
      <c r="AL8" s="61">
        <f t="shared" si="6"/>
        <v>10.089999999999996</v>
      </c>
      <c r="AN8" s="317"/>
      <c r="AO8" s="326"/>
      <c r="AP8" s="317"/>
      <c r="AQ8" s="283" t="s">
        <v>108</v>
      </c>
      <c r="AR8" s="319"/>
      <c r="AS8" s="14" t="s">
        <v>94</v>
      </c>
      <c r="AT8" s="48">
        <v>25.98</v>
      </c>
      <c r="AU8" s="50">
        <v>36.07</v>
      </c>
      <c r="AV8" s="48">
        <f t="shared" si="1"/>
        <v>10.09</v>
      </c>
      <c r="AX8" s="292"/>
      <c r="AY8" s="306"/>
      <c r="AZ8" s="292"/>
      <c r="BA8" s="288"/>
      <c r="BB8" s="29" t="s">
        <v>106</v>
      </c>
      <c r="BC8" s="27" t="s">
        <v>107</v>
      </c>
      <c r="BD8" s="63">
        <v>34.03</v>
      </c>
      <c r="BE8" s="64">
        <v>44.21</v>
      </c>
      <c r="BF8" s="63">
        <f t="shared" si="2"/>
        <v>10.18</v>
      </c>
      <c r="BH8" s="317"/>
      <c r="BI8" s="287"/>
      <c r="BJ8" s="288"/>
      <c r="BK8" s="288"/>
      <c r="BL8" s="288"/>
      <c r="BM8" s="14" t="s">
        <v>109</v>
      </c>
      <c r="BN8" s="51">
        <v>1476.2</v>
      </c>
      <c r="BO8" s="52">
        <v>1476.2</v>
      </c>
      <c r="BP8" s="51">
        <f t="shared" si="3"/>
        <v>0</v>
      </c>
      <c r="BR8" s="292"/>
      <c r="BS8" s="287"/>
      <c r="BT8" s="314"/>
      <c r="BU8" s="315" t="s">
        <v>85</v>
      </c>
      <c r="BV8" s="315"/>
      <c r="BW8" s="14" t="s">
        <v>80</v>
      </c>
      <c r="BX8" s="48">
        <v>15.830000000000002</v>
      </c>
      <c r="BY8" s="49">
        <v>25.919999999999998</v>
      </c>
      <c r="BZ8" s="48">
        <f t="shared" si="4"/>
        <v>10.089999999999996</v>
      </c>
    </row>
    <row r="9" spans="2:78" ht="54" customHeight="1" x14ac:dyDescent="0.4">
      <c r="B9" s="334"/>
      <c r="C9" s="334"/>
      <c r="D9" s="334"/>
      <c r="E9" s="334"/>
      <c r="F9" s="334"/>
      <c r="G9" s="334"/>
      <c r="J9" s="317"/>
      <c r="K9" s="287"/>
      <c r="L9" s="292"/>
      <c r="M9" s="315" t="s">
        <v>110</v>
      </c>
      <c r="N9" s="315"/>
      <c r="O9" s="315"/>
      <c r="P9" s="48">
        <v>569.77</v>
      </c>
      <c r="Q9" s="49">
        <v>1252.3499999999999</v>
      </c>
      <c r="R9" s="48">
        <f t="shared" si="5"/>
        <v>682.57999999999993</v>
      </c>
      <c r="T9" s="292"/>
      <c r="U9" s="287"/>
      <c r="V9" s="288" t="s">
        <v>30</v>
      </c>
      <c r="W9" s="288"/>
      <c r="X9" s="288"/>
      <c r="Y9" s="14" t="s">
        <v>111</v>
      </c>
      <c r="Z9" s="48">
        <v>33.65</v>
      </c>
      <c r="AA9" s="49">
        <v>44.76</v>
      </c>
      <c r="AB9" s="48">
        <f t="shared" si="0"/>
        <v>11.11</v>
      </c>
      <c r="AD9" s="292"/>
      <c r="AE9" s="326"/>
      <c r="AF9" s="318"/>
      <c r="AG9" s="283" t="s">
        <v>112</v>
      </c>
      <c r="AH9" s="319"/>
      <c r="AI9" s="14" t="s">
        <v>113</v>
      </c>
      <c r="AJ9" s="48">
        <v>15.709999999999999</v>
      </c>
      <c r="AK9" s="50">
        <v>29.050000000000004</v>
      </c>
      <c r="AL9" s="48">
        <f t="shared" si="6"/>
        <v>13.340000000000005</v>
      </c>
      <c r="AN9" s="317"/>
      <c r="AO9" s="326"/>
      <c r="AP9" s="318"/>
      <c r="AQ9" s="283" t="s">
        <v>112</v>
      </c>
      <c r="AR9" s="284"/>
      <c r="AS9" s="14" t="s">
        <v>113</v>
      </c>
      <c r="AT9" s="48">
        <v>15.709999999999999</v>
      </c>
      <c r="AU9" s="50">
        <v>29.05</v>
      </c>
      <c r="AV9" s="48">
        <f t="shared" si="1"/>
        <v>13.340000000000002</v>
      </c>
      <c r="AX9" s="292"/>
      <c r="AY9" s="306"/>
      <c r="AZ9" s="292"/>
      <c r="BA9" s="315" t="s">
        <v>112</v>
      </c>
      <c r="BB9" s="288"/>
      <c r="BC9" s="14" t="s">
        <v>113</v>
      </c>
      <c r="BD9" s="51">
        <v>16.100000000000001</v>
      </c>
      <c r="BE9" s="52">
        <v>29.77</v>
      </c>
      <c r="BF9" s="51">
        <f t="shared" si="2"/>
        <v>13.669999999999998</v>
      </c>
      <c r="BH9" s="317"/>
      <c r="BI9" s="287"/>
      <c r="BJ9" s="288"/>
      <c r="BK9" s="288"/>
      <c r="BL9" s="288"/>
      <c r="BM9" s="14" t="s">
        <v>114</v>
      </c>
      <c r="BN9" s="51">
        <v>1771.44</v>
      </c>
      <c r="BO9" s="52">
        <v>1771.44</v>
      </c>
      <c r="BP9" s="51">
        <f t="shared" si="3"/>
        <v>0</v>
      </c>
      <c r="BR9" s="292"/>
      <c r="BS9" s="289" t="s">
        <v>115</v>
      </c>
      <c r="BT9" s="30" t="s">
        <v>116</v>
      </c>
      <c r="BU9" s="283" t="s">
        <v>117</v>
      </c>
      <c r="BV9" s="319"/>
      <c r="BW9" s="14" t="s">
        <v>118</v>
      </c>
      <c r="BX9" s="48">
        <v>194.82</v>
      </c>
      <c r="BY9" s="49">
        <v>275.34000000000003</v>
      </c>
      <c r="BZ9" s="48">
        <f t="shared" si="4"/>
        <v>80.520000000000039</v>
      </c>
    </row>
    <row r="10" spans="2:78" ht="54" customHeight="1" x14ac:dyDescent="0.4">
      <c r="B10" s="334"/>
      <c r="C10" s="334"/>
      <c r="D10" s="334"/>
      <c r="E10" s="334"/>
      <c r="F10" s="334"/>
      <c r="G10" s="334"/>
      <c r="J10" s="317"/>
      <c r="K10" s="287"/>
      <c r="L10" s="314" t="s">
        <v>119</v>
      </c>
      <c r="M10" s="315" t="s">
        <v>120</v>
      </c>
      <c r="N10" s="315"/>
      <c r="O10" s="315"/>
      <c r="P10" s="48">
        <v>245.04999999999998</v>
      </c>
      <c r="Q10" s="49">
        <v>450.84000000000003</v>
      </c>
      <c r="R10" s="48">
        <f t="shared" si="5"/>
        <v>205.79000000000005</v>
      </c>
      <c r="T10" s="292"/>
      <c r="U10" s="287" t="s">
        <v>121</v>
      </c>
      <c r="V10" s="288" t="s">
        <v>28</v>
      </c>
      <c r="W10" s="288"/>
      <c r="X10" s="288"/>
      <c r="Y10" s="14" t="s">
        <v>122</v>
      </c>
      <c r="Z10" s="48">
        <v>324.76000000000005</v>
      </c>
      <c r="AA10" s="49">
        <v>324.76000000000005</v>
      </c>
      <c r="AB10" s="48">
        <f t="shared" si="0"/>
        <v>0</v>
      </c>
      <c r="AD10" s="292"/>
      <c r="AE10" s="326"/>
      <c r="AF10" s="283" t="s">
        <v>123</v>
      </c>
      <c r="AG10" s="320"/>
      <c r="AH10" s="284"/>
      <c r="AI10" s="14" t="s">
        <v>124</v>
      </c>
      <c r="AJ10" s="65" t="s">
        <v>212</v>
      </c>
      <c r="AK10" s="66" t="s">
        <v>212</v>
      </c>
      <c r="AL10" s="65" t="s">
        <v>212</v>
      </c>
      <c r="AN10" s="317"/>
      <c r="AO10" s="326"/>
      <c r="AP10" s="283" t="s">
        <v>123</v>
      </c>
      <c r="AQ10" s="320"/>
      <c r="AR10" s="284"/>
      <c r="AS10" s="14" t="s">
        <v>124</v>
      </c>
      <c r="AT10" s="65" t="s">
        <v>212</v>
      </c>
      <c r="AU10" s="66" t="s">
        <v>212</v>
      </c>
      <c r="AV10" s="65" t="s">
        <v>212</v>
      </c>
      <c r="AX10" s="292"/>
      <c r="AY10" s="306" t="s">
        <v>213</v>
      </c>
      <c r="AZ10" s="288" t="s">
        <v>28</v>
      </c>
      <c r="BA10" s="288"/>
      <c r="BB10" s="288"/>
      <c r="BC10" s="16" t="s">
        <v>66</v>
      </c>
      <c r="BD10" s="48">
        <v>1375.44</v>
      </c>
      <c r="BE10" s="50">
        <v>1375.44</v>
      </c>
      <c r="BF10" s="48">
        <f t="shared" si="2"/>
        <v>0</v>
      </c>
      <c r="BH10" s="317"/>
      <c r="BI10" s="287"/>
      <c r="BJ10" s="292" t="s">
        <v>30</v>
      </c>
      <c r="BK10" s="325" t="s">
        <v>126</v>
      </c>
      <c r="BL10" s="21" t="s">
        <v>90</v>
      </c>
      <c r="BM10" s="19" t="s">
        <v>91</v>
      </c>
      <c r="BN10" s="55">
        <v>21.48</v>
      </c>
      <c r="BO10" s="56">
        <v>31.57</v>
      </c>
      <c r="BP10" s="55">
        <f t="shared" si="3"/>
        <v>10.09</v>
      </c>
      <c r="BR10" s="292"/>
      <c r="BS10" s="290"/>
      <c r="BT10" s="322" t="s">
        <v>127</v>
      </c>
      <c r="BU10" s="283" t="s">
        <v>128</v>
      </c>
      <c r="BV10" s="319"/>
      <c r="BW10" s="14" t="s">
        <v>73</v>
      </c>
      <c r="BX10" s="67" t="s">
        <v>129</v>
      </c>
      <c r="BY10" s="68" t="s">
        <v>129</v>
      </c>
      <c r="BZ10" s="67" t="s">
        <v>129</v>
      </c>
    </row>
    <row r="11" spans="2:78" ht="54" customHeight="1" x14ac:dyDescent="0.4">
      <c r="J11" s="317"/>
      <c r="K11" s="287"/>
      <c r="L11" s="314"/>
      <c r="M11" s="315" t="s">
        <v>130</v>
      </c>
      <c r="N11" s="315"/>
      <c r="O11" s="315"/>
      <c r="P11" s="48">
        <v>398.79</v>
      </c>
      <c r="Q11" s="49">
        <v>810.37</v>
      </c>
      <c r="R11" s="48">
        <f t="shared" si="5"/>
        <v>411.58</v>
      </c>
      <c r="T11" s="292"/>
      <c r="U11" s="287"/>
      <c r="V11" s="288" t="s">
        <v>30</v>
      </c>
      <c r="W11" s="288"/>
      <c r="X11" s="288"/>
      <c r="Y11" s="14" t="s">
        <v>111</v>
      </c>
      <c r="Z11" s="48">
        <v>33.65</v>
      </c>
      <c r="AA11" s="49">
        <v>44.76</v>
      </c>
      <c r="AB11" s="48">
        <f t="shared" si="0"/>
        <v>11.11</v>
      </c>
      <c r="AD11" s="292"/>
      <c r="AE11" s="326"/>
      <c r="AF11" s="283" t="s">
        <v>131</v>
      </c>
      <c r="AG11" s="331"/>
      <c r="AH11" s="319"/>
      <c r="AI11" s="14" t="s">
        <v>132</v>
      </c>
      <c r="AJ11" s="65" t="s">
        <v>212</v>
      </c>
      <c r="AK11" s="66" t="s">
        <v>212</v>
      </c>
      <c r="AL11" s="65" t="s">
        <v>212</v>
      </c>
      <c r="AN11" s="317"/>
      <c r="AO11" s="326"/>
      <c r="AP11" s="283" t="s">
        <v>131</v>
      </c>
      <c r="AQ11" s="331"/>
      <c r="AR11" s="319"/>
      <c r="AS11" s="14" t="s">
        <v>132</v>
      </c>
      <c r="AT11" s="65" t="s">
        <v>212</v>
      </c>
      <c r="AU11" s="66" t="s">
        <v>212</v>
      </c>
      <c r="AV11" s="65" t="s">
        <v>212</v>
      </c>
      <c r="AX11" s="292"/>
      <c r="AY11" s="306"/>
      <c r="AZ11" s="288"/>
      <c r="BA11" s="288"/>
      <c r="BB11" s="288"/>
      <c r="BC11" s="16" t="s">
        <v>77</v>
      </c>
      <c r="BD11" s="48">
        <v>2292.4</v>
      </c>
      <c r="BE11" s="50">
        <v>2292.4</v>
      </c>
      <c r="BF11" s="48">
        <f t="shared" si="2"/>
        <v>0</v>
      </c>
      <c r="BH11" s="317"/>
      <c r="BI11" s="287"/>
      <c r="BJ11" s="292"/>
      <c r="BK11" s="326"/>
      <c r="BL11" s="25" t="s">
        <v>99</v>
      </c>
      <c r="BM11" s="23" t="s">
        <v>100</v>
      </c>
      <c r="BN11" s="59">
        <v>28.61</v>
      </c>
      <c r="BO11" s="60">
        <v>38.700000000000003</v>
      </c>
      <c r="BP11" s="59">
        <f t="shared" si="3"/>
        <v>10.090000000000003</v>
      </c>
      <c r="BR11" s="292"/>
      <c r="BS11" s="290"/>
      <c r="BT11" s="323"/>
      <c r="BU11" s="298" t="s">
        <v>30</v>
      </c>
      <c r="BV11" s="16" t="s">
        <v>93</v>
      </c>
      <c r="BW11" s="14" t="s">
        <v>80</v>
      </c>
      <c r="BX11" s="48">
        <v>20.85</v>
      </c>
      <c r="BY11" s="49">
        <v>32.989999999999995</v>
      </c>
      <c r="BZ11" s="48">
        <f t="shared" si="4"/>
        <v>12.139999999999993</v>
      </c>
    </row>
    <row r="12" spans="2:78" ht="54" customHeight="1" x14ac:dyDescent="0.4">
      <c r="J12" s="317"/>
      <c r="K12" s="287"/>
      <c r="L12" s="314"/>
      <c r="M12" s="315" t="s">
        <v>133</v>
      </c>
      <c r="N12" s="315"/>
      <c r="O12" s="315"/>
      <c r="P12" s="48">
        <v>398.79</v>
      </c>
      <c r="Q12" s="49">
        <v>810.37</v>
      </c>
      <c r="R12" s="48">
        <f t="shared" si="5"/>
        <v>411.58</v>
      </c>
      <c r="T12" s="292"/>
      <c r="U12" s="287" t="s">
        <v>134</v>
      </c>
      <c r="V12" s="288" t="s">
        <v>60</v>
      </c>
      <c r="W12" s="288"/>
      <c r="X12" s="288"/>
      <c r="Y12" s="14" t="s">
        <v>136</v>
      </c>
      <c r="Z12" s="48">
        <v>49.5</v>
      </c>
      <c r="AA12" s="49">
        <v>49.5</v>
      </c>
      <c r="AB12" s="48">
        <f t="shared" si="0"/>
        <v>0</v>
      </c>
      <c r="AD12" s="292"/>
      <c r="AE12" s="327"/>
      <c r="AF12" s="321" t="s">
        <v>135</v>
      </c>
      <c r="AG12" s="320"/>
      <c r="AH12" s="284"/>
      <c r="AI12" s="14" t="s">
        <v>136</v>
      </c>
      <c r="AJ12" s="48">
        <v>330.44</v>
      </c>
      <c r="AK12" s="50">
        <v>330.44</v>
      </c>
      <c r="AL12" s="48">
        <f t="shared" ref="AL12:AL19" si="7">AK12-AJ12</f>
        <v>0</v>
      </c>
      <c r="AN12" s="317"/>
      <c r="AO12" s="326"/>
      <c r="AP12" s="321" t="s">
        <v>135</v>
      </c>
      <c r="AQ12" s="320"/>
      <c r="AR12" s="284"/>
      <c r="AS12" s="14" t="s">
        <v>136</v>
      </c>
      <c r="AT12" s="48">
        <v>330.44</v>
      </c>
      <c r="AU12" s="50">
        <v>330.44</v>
      </c>
      <c r="AV12" s="48">
        <f>AU12-AT12</f>
        <v>0</v>
      </c>
      <c r="AX12" s="292"/>
      <c r="AY12" s="306"/>
      <c r="AZ12" s="288"/>
      <c r="BA12" s="288"/>
      <c r="BB12" s="288"/>
      <c r="BC12" s="16" t="s">
        <v>83</v>
      </c>
      <c r="BD12" s="48">
        <v>295.24</v>
      </c>
      <c r="BE12" s="50">
        <v>295.24</v>
      </c>
      <c r="BF12" s="48">
        <f t="shared" si="2"/>
        <v>0</v>
      </c>
      <c r="BH12" s="317"/>
      <c r="BI12" s="287"/>
      <c r="BJ12" s="292"/>
      <c r="BK12" s="326"/>
      <c r="BL12" s="32" t="s">
        <v>106</v>
      </c>
      <c r="BM12" s="27" t="s">
        <v>107</v>
      </c>
      <c r="BN12" s="63">
        <v>33.020000000000003</v>
      </c>
      <c r="BO12" s="64">
        <v>43.110000000000007</v>
      </c>
      <c r="BP12" s="63">
        <f t="shared" si="3"/>
        <v>10.090000000000003</v>
      </c>
      <c r="BR12" s="292"/>
      <c r="BS12" s="291"/>
      <c r="BT12" s="324"/>
      <c r="BU12" s="299"/>
      <c r="BV12" s="16" t="s">
        <v>101</v>
      </c>
      <c r="BW12" s="14" t="s">
        <v>80</v>
      </c>
      <c r="BX12" s="48">
        <v>18.970000000000002</v>
      </c>
      <c r="BY12" s="49">
        <v>31.1</v>
      </c>
      <c r="BZ12" s="48">
        <f t="shared" si="4"/>
        <v>12.129999999999999</v>
      </c>
    </row>
    <row r="13" spans="2:78" ht="54" customHeight="1" x14ac:dyDescent="0.4">
      <c r="J13" s="317"/>
      <c r="K13" s="287" t="s">
        <v>137</v>
      </c>
      <c r="L13" s="288" t="s">
        <v>138</v>
      </c>
      <c r="M13" s="288"/>
      <c r="N13" s="288"/>
      <c r="O13" s="14" t="s">
        <v>139</v>
      </c>
      <c r="P13" s="48">
        <v>240.72</v>
      </c>
      <c r="Q13" s="49">
        <v>321.41999999999996</v>
      </c>
      <c r="R13" s="48">
        <f t="shared" si="5"/>
        <v>80.69999999999996</v>
      </c>
      <c r="T13" s="292"/>
      <c r="U13" s="287"/>
      <c r="V13" s="292" t="s">
        <v>74</v>
      </c>
      <c r="W13" s="315" t="s">
        <v>75</v>
      </c>
      <c r="X13" s="315"/>
      <c r="Y13" s="315"/>
      <c r="Z13" s="48">
        <v>92.07</v>
      </c>
      <c r="AA13" s="49">
        <v>157.61000000000001</v>
      </c>
      <c r="AB13" s="48">
        <f t="shared" si="0"/>
        <v>65.54000000000002</v>
      </c>
      <c r="AD13" s="292"/>
      <c r="AE13" s="325" t="s">
        <v>214</v>
      </c>
      <c r="AF13" s="307" t="s">
        <v>28</v>
      </c>
      <c r="AG13" s="308"/>
      <c r="AH13" s="309"/>
      <c r="AI13" s="16" t="s">
        <v>66</v>
      </c>
      <c r="AJ13" s="48">
        <v>1375.44</v>
      </c>
      <c r="AK13" s="50">
        <v>1375.44</v>
      </c>
      <c r="AL13" s="48">
        <f t="shared" si="7"/>
        <v>0</v>
      </c>
      <c r="AN13" s="317"/>
      <c r="AO13" s="326"/>
      <c r="AP13" s="315" t="s">
        <v>141</v>
      </c>
      <c r="AQ13" s="315"/>
      <c r="AR13" s="33" t="s">
        <v>142</v>
      </c>
      <c r="AS13" s="14" t="s">
        <v>136</v>
      </c>
      <c r="AT13" s="69">
        <v>0.05</v>
      </c>
      <c r="AU13" s="70">
        <v>0.05</v>
      </c>
      <c r="AV13" s="71">
        <f>AU13-AT13</f>
        <v>0</v>
      </c>
      <c r="AX13" s="292"/>
      <c r="AY13" s="306"/>
      <c r="AZ13" s="292" t="s">
        <v>30</v>
      </c>
      <c r="BA13" s="315" t="s">
        <v>143</v>
      </c>
      <c r="BB13" s="21" t="s">
        <v>90</v>
      </c>
      <c r="BC13" s="19" t="s">
        <v>91</v>
      </c>
      <c r="BD13" s="53">
        <v>22.02</v>
      </c>
      <c r="BE13" s="54">
        <v>32.159999999999997</v>
      </c>
      <c r="BF13" s="53">
        <f t="shared" si="2"/>
        <v>10.139999999999997</v>
      </c>
      <c r="BH13" s="317"/>
      <c r="BI13" s="287"/>
      <c r="BJ13" s="292"/>
      <c r="BK13" s="306" t="s">
        <v>144</v>
      </c>
      <c r="BL13" s="306"/>
      <c r="BM13" s="14" t="s">
        <v>113</v>
      </c>
      <c r="BN13" s="51">
        <v>21.19</v>
      </c>
      <c r="BO13" s="52">
        <v>31.28</v>
      </c>
      <c r="BP13" s="51">
        <f t="shared" si="3"/>
        <v>10.09</v>
      </c>
      <c r="BR13" s="292"/>
      <c r="BS13" s="325" t="s">
        <v>215</v>
      </c>
      <c r="BT13" s="288" t="s">
        <v>28</v>
      </c>
      <c r="BU13" s="288"/>
      <c r="BV13" s="288"/>
      <c r="BW13" s="14" t="s">
        <v>146</v>
      </c>
      <c r="BX13" s="51">
        <v>174.24</v>
      </c>
      <c r="BY13" s="52">
        <v>174.24</v>
      </c>
      <c r="BZ13" s="51">
        <f t="shared" si="4"/>
        <v>0</v>
      </c>
    </row>
    <row r="14" spans="2:78" ht="54" customHeight="1" x14ac:dyDescent="0.4">
      <c r="J14" s="317"/>
      <c r="K14" s="287"/>
      <c r="L14" s="288" t="s">
        <v>30</v>
      </c>
      <c r="M14" s="288"/>
      <c r="N14" s="288"/>
      <c r="O14" s="14" t="s">
        <v>147</v>
      </c>
      <c r="P14" s="48">
        <v>19.91</v>
      </c>
      <c r="Q14" s="49">
        <v>30</v>
      </c>
      <c r="R14" s="48">
        <f t="shared" si="5"/>
        <v>10.09</v>
      </c>
      <c r="T14" s="292"/>
      <c r="U14" s="287"/>
      <c r="V14" s="292"/>
      <c r="W14" s="315" t="s">
        <v>81</v>
      </c>
      <c r="X14" s="315"/>
      <c r="Y14" s="315"/>
      <c r="Z14" s="48">
        <v>140.13</v>
      </c>
      <c r="AA14" s="49">
        <v>271.21000000000004</v>
      </c>
      <c r="AB14" s="48">
        <f t="shared" si="0"/>
        <v>131.08000000000004</v>
      </c>
      <c r="AD14" s="292"/>
      <c r="AE14" s="326"/>
      <c r="AF14" s="328"/>
      <c r="AG14" s="329"/>
      <c r="AH14" s="330"/>
      <c r="AI14" s="16" t="s">
        <v>77</v>
      </c>
      <c r="AJ14" s="48">
        <v>2292.4</v>
      </c>
      <c r="AK14" s="50">
        <v>2292.4</v>
      </c>
      <c r="AL14" s="48">
        <f t="shared" si="7"/>
        <v>0</v>
      </c>
      <c r="AN14" s="317"/>
      <c r="AO14" s="327"/>
      <c r="AP14" s="315"/>
      <c r="AQ14" s="315"/>
      <c r="AR14" s="33" t="s">
        <v>148</v>
      </c>
      <c r="AS14" s="14" t="s">
        <v>136</v>
      </c>
      <c r="AT14" s="48">
        <v>2200</v>
      </c>
      <c r="AU14" s="50">
        <v>2200</v>
      </c>
      <c r="AV14" s="48">
        <f t="shared" ref="AV14:AV20" si="8">AU14-AT14</f>
        <v>0</v>
      </c>
      <c r="AX14" s="292"/>
      <c r="AY14" s="306"/>
      <c r="AZ14" s="292"/>
      <c r="BA14" s="288"/>
      <c r="BB14" s="25" t="s">
        <v>99</v>
      </c>
      <c r="BC14" s="23" t="s">
        <v>100</v>
      </c>
      <c r="BD14" s="57">
        <v>29.349999999999998</v>
      </c>
      <c r="BE14" s="58">
        <v>39.49</v>
      </c>
      <c r="BF14" s="57">
        <f t="shared" si="2"/>
        <v>10.140000000000004</v>
      </c>
      <c r="BH14" s="317"/>
      <c r="BI14" s="287"/>
      <c r="BJ14" s="288" t="s">
        <v>135</v>
      </c>
      <c r="BK14" s="288"/>
      <c r="BL14" s="288"/>
      <c r="BM14" s="14" t="s">
        <v>136</v>
      </c>
      <c r="BN14" s="51">
        <v>240.72</v>
      </c>
      <c r="BO14" s="52">
        <v>321.41999999999996</v>
      </c>
      <c r="BP14" s="51">
        <f t="shared" si="3"/>
        <v>80.69999999999996</v>
      </c>
      <c r="BR14" s="292"/>
      <c r="BS14" s="327"/>
      <c r="BT14" s="288" t="s">
        <v>30</v>
      </c>
      <c r="BU14" s="288"/>
      <c r="BV14" s="288"/>
      <c r="BW14" s="14" t="s">
        <v>80</v>
      </c>
      <c r="BX14" s="51">
        <v>15.709999999999999</v>
      </c>
      <c r="BY14" s="52">
        <v>29.050000000000004</v>
      </c>
      <c r="BZ14" s="51">
        <f t="shared" si="4"/>
        <v>13.340000000000005</v>
      </c>
    </row>
    <row r="15" spans="2:78" ht="54" customHeight="1" x14ac:dyDescent="0.4">
      <c r="J15" s="317"/>
      <c r="K15" s="287" t="s">
        <v>150</v>
      </c>
      <c r="L15" s="288" t="s">
        <v>28</v>
      </c>
      <c r="M15" s="288"/>
      <c r="N15" s="288"/>
      <c r="O15" s="14" t="s">
        <v>70</v>
      </c>
      <c r="P15" s="48">
        <v>295.24</v>
      </c>
      <c r="Q15" s="49">
        <v>295.24</v>
      </c>
      <c r="R15" s="48">
        <f t="shared" si="5"/>
        <v>0</v>
      </c>
      <c r="T15" s="292"/>
      <c r="U15" s="287"/>
      <c r="V15" s="292"/>
      <c r="W15" s="315" t="s">
        <v>87</v>
      </c>
      <c r="X15" s="315"/>
      <c r="Y15" s="315"/>
      <c r="Z15" s="48">
        <v>236.26000000000002</v>
      </c>
      <c r="AA15" s="49">
        <v>498.4</v>
      </c>
      <c r="AB15" s="48">
        <f t="shared" si="0"/>
        <v>262.14</v>
      </c>
      <c r="AD15" s="292"/>
      <c r="AE15" s="326"/>
      <c r="AF15" s="310"/>
      <c r="AG15" s="311"/>
      <c r="AH15" s="312"/>
      <c r="AI15" s="16" t="s">
        <v>83</v>
      </c>
      <c r="AJ15" s="48">
        <v>295.24</v>
      </c>
      <c r="AK15" s="50">
        <v>295.24</v>
      </c>
      <c r="AL15" s="48">
        <f t="shared" si="7"/>
        <v>0</v>
      </c>
      <c r="AN15" s="317"/>
      <c r="AO15" s="325" t="s">
        <v>151</v>
      </c>
      <c r="AP15" s="307" t="s">
        <v>28</v>
      </c>
      <c r="AQ15" s="308"/>
      <c r="AR15" s="309"/>
      <c r="AS15" s="16" t="s">
        <v>66</v>
      </c>
      <c r="AT15" s="48">
        <v>1375.44</v>
      </c>
      <c r="AU15" s="50">
        <v>1375.44</v>
      </c>
      <c r="AV15" s="48">
        <f t="shared" si="8"/>
        <v>0</v>
      </c>
      <c r="AX15" s="292"/>
      <c r="AY15" s="306"/>
      <c r="AZ15" s="292"/>
      <c r="BA15" s="288"/>
      <c r="BB15" s="29" t="s">
        <v>106</v>
      </c>
      <c r="BC15" s="27" t="s">
        <v>107</v>
      </c>
      <c r="BD15" s="61">
        <v>33.879999999999995</v>
      </c>
      <c r="BE15" s="62">
        <v>44.01</v>
      </c>
      <c r="BF15" s="61">
        <f t="shared" si="2"/>
        <v>10.130000000000003</v>
      </c>
      <c r="BH15" s="317"/>
      <c r="BI15" s="306" t="s">
        <v>216</v>
      </c>
      <c r="BJ15" s="321" t="s">
        <v>28</v>
      </c>
      <c r="BK15" s="320"/>
      <c r="BL15" s="284"/>
      <c r="BM15" s="14" t="s">
        <v>153</v>
      </c>
      <c r="BN15" s="51">
        <v>295.24</v>
      </c>
      <c r="BO15" s="52">
        <v>295.24</v>
      </c>
      <c r="BP15" s="51">
        <f t="shared" si="3"/>
        <v>0</v>
      </c>
      <c r="BR15" s="292"/>
      <c r="BS15" s="325" t="s">
        <v>217</v>
      </c>
      <c r="BT15" s="288" t="s">
        <v>28</v>
      </c>
      <c r="BU15" s="288"/>
      <c r="BV15" s="288"/>
      <c r="BW15" s="14" t="s">
        <v>73</v>
      </c>
      <c r="BX15" s="48">
        <v>339.24</v>
      </c>
      <c r="BY15" s="50">
        <v>339.24</v>
      </c>
      <c r="BZ15" s="48">
        <f t="shared" si="4"/>
        <v>0</v>
      </c>
    </row>
    <row r="16" spans="2:78" ht="54" customHeight="1" x14ac:dyDescent="0.4">
      <c r="J16" s="317"/>
      <c r="K16" s="287"/>
      <c r="L16" s="288"/>
      <c r="M16" s="288"/>
      <c r="N16" s="288"/>
      <c r="O16" s="14" t="s">
        <v>78</v>
      </c>
      <c r="P16" s="48">
        <v>442.86</v>
      </c>
      <c r="Q16" s="49">
        <v>442.86</v>
      </c>
      <c r="R16" s="48">
        <f t="shared" si="5"/>
        <v>0</v>
      </c>
      <c r="T16" s="292"/>
      <c r="U16" s="287"/>
      <c r="V16" s="292"/>
      <c r="W16" s="315" t="s">
        <v>97</v>
      </c>
      <c r="X16" s="315"/>
      <c r="Y16" s="315"/>
      <c r="Z16" s="48">
        <v>332.4</v>
      </c>
      <c r="AA16" s="49">
        <v>725.59</v>
      </c>
      <c r="AB16" s="48">
        <f t="shared" si="0"/>
        <v>393.19000000000005</v>
      </c>
      <c r="AD16" s="292"/>
      <c r="AE16" s="326"/>
      <c r="AF16" s="316" t="s">
        <v>30</v>
      </c>
      <c r="AG16" s="298" t="s">
        <v>154</v>
      </c>
      <c r="AH16" s="18" t="s">
        <v>90</v>
      </c>
      <c r="AI16" s="19" t="s">
        <v>155</v>
      </c>
      <c r="AJ16" s="53">
        <v>23.89</v>
      </c>
      <c r="AK16" s="54">
        <v>33.980000000000004</v>
      </c>
      <c r="AL16" s="53">
        <f t="shared" si="7"/>
        <v>10.090000000000003</v>
      </c>
      <c r="AN16" s="317"/>
      <c r="AO16" s="326"/>
      <c r="AP16" s="328"/>
      <c r="AQ16" s="329"/>
      <c r="AR16" s="330"/>
      <c r="AS16" s="16" t="s">
        <v>77</v>
      </c>
      <c r="AT16" s="48">
        <v>2292.4</v>
      </c>
      <c r="AU16" s="50">
        <v>2292.4</v>
      </c>
      <c r="AV16" s="48">
        <f t="shared" si="8"/>
        <v>0</v>
      </c>
      <c r="AX16" s="292"/>
      <c r="AY16" s="306"/>
      <c r="AZ16" s="292"/>
      <c r="BA16" s="315" t="s">
        <v>112</v>
      </c>
      <c r="BB16" s="288"/>
      <c r="BC16" s="14" t="s">
        <v>113</v>
      </c>
      <c r="BD16" s="48">
        <v>15.75</v>
      </c>
      <c r="BE16" s="50">
        <v>29.12</v>
      </c>
      <c r="BF16" s="48">
        <f t="shared" si="2"/>
        <v>13.370000000000001</v>
      </c>
      <c r="BH16" s="317"/>
      <c r="BI16" s="287"/>
      <c r="BJ16" s="292" t="s">
        <v>30</v>
      </c>
      <c r="BK16" s="325" t="s">
        <v>126</v>
      </c>
      <c r="BL16" s="21" t="s">
        <v>90</v>
      </c>
      <c r="BM16" s="19" t="s">
        <v>91</v>
      </c>
      <c r="BN16" s="55">
        <v>21.48</v>
      </c>
      <c r="BO16" s="56">
        <v>31.57</v>
      </c>
      <c r="BP16" s="55">
        <f t="shared" si="3"/>
        <v>10.09</v>
      </c>
      <c r="BR16" s="292"/>
      <c r="BS16" s="291"/>
      <c r="BT16" s="288" t="s">
        <v>30</v>
      </c>
      <c r="BU16" s="288"/>
      <c r="BV16" s="288"/>
      <c r="BW16" s="14" t="s">
        <v>80</v>
      </c>
      <c r="BX16" s="48">
        <v>15.709999999999999</v>
      </c>
      <c r="BY16" s="50">
        <v>29.050000000000004</v>
      </c>
      <c r="BZ16" s="48">
        <f t="shared" si="4"/>
        <v>13.340000000000005</v>
      </c>
    </row>
    <row r="17" spans="2:78" ht="54" customHeight="1" x14ac:dyDescent="0.4">
      <c r="J17" s="317"/>
      <c r="K17" s="287"/>
      <c r="L17" s="288"/>
      <c r="M17" s="288"/>
      <c r="N17" s="288"/>
      <c r="O17" s="14" t="s">
        <v>84</v>
      </c>
      <c r="P17" s="48">
        <v>590.48</v>
      </c>
      <c r="Q17" s="49">
        <v>590.48</v>
      </c>
      <c r="R17" s="48">
        <f t="shared" si="5"/>
        <v>0</v>
      </c>
      <c r="T17" s="292"/>
      <c r="U17" s="287"/>
      <c r="V17" s="292"/>
      <c r="W17" s="315" t="s">
        <v>103</v>
      </c>
      <c r="X17" s="315"/>
      <c r="Y17" s="315"/>
      <c r="Z17" s="48">
        <v>524.66999999999996</v>
      </c>
      <c r="AA17" s="49">
        <v>1179.98</v>
      </c>
      <c r="AB17" s="48">
        <f t="shared" si="0"/>
        <v>655.31000000000006</v>
      </c>
      <c r="AD17" s="292"/>
      <c r="AE17" s="326"/>
      <c r="AF17" s="317"/>
      <c r="AG17" s="332"/>
      <c r="AH17" s="22" t="s">
        <v>99</v>
      </c>
      <c r="AI17" s="23" t="s">
        <v>157</v>
      </c>
      <c r="AJ17" s="57">
        <v>31.869999999999997</v>
      </c>
      <c r="AK17" s="58">
        <v>41.959999999999994</v>
      </c>
      <c r="AL17" s="57">
        <f t="shared" si="7"/>
        <v>10.089999999999996</v>
      </c>
      <c r="AN17" s="317"/>
      <c r="AO17" s="326"/>
      <c r="AP17" s="310"/>
      <c r="AQ17" s="311"/>
      <c r="AR17" s="312"/>
      <c r="AS17" s="16" t="s">
        <v>83</v>
      </c>
      <c r="AT17" s="48">
        <v>295.24</v>
      </c>
      <c r="AU17" s="50">
        <v>295.24</v>
      </c>
      <c r="AV17" s="48">
        <f t="shared" si="8"/>
        <v>0</v>
      </c>
      <c r="AX17" s="292"/>
      <c r="AY17" s="306" t="s">
        <v>218</v>
      </c>
      <c r="AZ17" s="288" t="s">
        <v>28</v>
      </c>
      <c r="BA17" s="288"/>
      <c r="BB17" s="288"/>
      <c r="BC17" s="16" t="s">
        <v>66</v>
      </c>
      <c r="BD17" s="48">
        <v>1375.44</v>
      </c>
      <c r="BE17" s="50">
        <v>1375.44</v>
      </c>
      <c r="BF17" s="48">
        <f t="shared" si="2"/>
        <v>0</v>
      </c>
      <c r="BH17" s="317"/>
      <c r="BI17" s="287"/>
      <c r="BJ17" s="292"/>
      <c r="BK17" s="326"/>
      <c r="BL17" s="25" t="s">
        <v>99</v>
      </c>
      <c r="BM17" s="23" t="s">
        <v>100</v>
      </c>
      <c r="BN17" s="59">
        <v>28.61</v>
      </c>
      <c r="BO17" s="60">
        <v>38.700000000000003</v>
      </c>
      <c r="BP17" s="59">
        <f t="shared" si="3"/>
        <v>10.090000000000003</v>
      </c>
      <c r="BR17" s="292"/>
      <c r="BS17" s="325" t="s">
        <v>219</v>
      </c>
      <c r="BT17" s="288" t="s">
        <v>28</v>
      </c>
      <c r="BU17" s="288"/>
      <c r="BV17" s="288"/>
      <c r="BW17" s="14" t="s">
        <v>73</v>
      </c>
      <c r="BX17" s="48">
        <v>229.24</v>
      </c>
      <c r="BY17" s="50">
        <v>229.24</v>
      </c>
      <c r="BZ17" s="48">
        <f t="shared" si="4"/>
        <v>0</v>
      </c>
    </row>
    <row r="18" spans="2:78" ht="54" customHeight="1" x14ac:dyDescent="0.4">
      <c r="J18" s="317"/>
      <c r="K18" s="287"/>
      <c r="L18" s="288"/>
      <c r="M18" s="288"/>
      <c r="N18" s="288"/>
      <c r="O18" s="14" t="s">
        <v>96</v>
      </c>
      <c r="P18" s="48">
        <v>885.72</v>
      </c>
      <c r="Q18" s="49">
        <v>885.72</v>
      </c>
      <c r="R18" s="48">
        <f t="shared" si="5"/>
        <v>0</v>
      </c>
      <c r="T18" s="292"/>
      <c r="U18" s="287"/>
      <c r="V18" s="292"/>
      <c r="W18" s="315" t="s">
        <v>110</v>
      </c>
      <c r="X18" s="315"/>
      <c r="Y18" s="315"/>
      <c r="Z18" s="48">
        <v>524.66999999999996</v>
      </c>
      <c r="AA18" s="49">
        <v>1179.98</v>
      </c>
      <c r="AB18" s="48">
        <f t="shared" si="0"/>
        <v>655.31000000000006</v>
      </c>
      <c r="AD18" s="292"/>
      <c r="AE18" s="326"/>
      <c r="AF18" s="317"/>
      <c r="AG18" s="333"/>
      <c r="AH18" s="26" t="s">
        <v>106</v>
      </c>
      <c r="AI18" s="27" t="s">
        <v>159</v>
      </c>
      <c r="AJ18" s="61">
        <v>36.82</v>
      </c>
      <c r="AK18" s="62">
        <v>46.91</v>
      </c>
      <c r="AL18" s="61">
        <f t="shared" si="7"/>
        <v>10.089999999999996</v>
      </c>
      <c r="AN18" s="317"/>
      <c r="AO18" s="326"/>
      <c r="AP18" s="316" t="s">
        <v>30</v>
      </c>
      <c r="AQ18" s="283" t="s">
        <v>160</v>
      </c>
      <c r="AR18" s="319"/>
      <c r="AS18" s="14" t="s">
        <v>94</v>
      </c>
      <c r="AT18" s="48">
        <v>44.64</v>
      </c>
      <c r="AU18" s="50">
        <v>54.730000000000004</v>
      </c>
      <c r="AV18" s="48">
        <f t="shared" si="8"/>
        <v>10.090000000000003</v>
      </c>
      <c r="AX18" s="292"/>
      <c r="AY18" s="306"/>
      <c r="AZ18" s="288"/>
      <c r="BA18" s="288"/>
      <c r="BB18" s="288"/>
      <c r="BC18" s="16" t="s">
        <v>77</v>
      </c>
      <c r="BD18" s="48">
        <v>2292.4</v>
      </c>
      <c r="BE18" s="50">
        <v>2292.4</v>
      </c>
      <c r="BF18" s="48">
        <f t="shared" si="2"/>
        <v>0</v>
      </c>
      <c r="BH18" s="317"/>
      <c r="BI18" s="287"/>
      <c r="BJ18" s="292"/>
      <c r="BK18" s="326"/>
      <c r="BL18" s="32" t="s">
        <v>106</v>
      </c>
      <c r="BM18" s="27" t="s">
        <v>107</v>
      </c>
      <c r="BN18" s="63">
        <v>33.020000000000003</v>
      </c>
      <c r="BO18" s="64">
        <v>43.110000000000007</v>
      </c>
      <c r="BP18" s="63">
        <f t="shared" si="3"/>
        <v>10.090000000000003</v>
      </c>
      <c r="BR18" s="292"/>
      <c r="BS18" s="291"/>
      <c r="BT18" s="288" t="s">
        <v>30</v>
      </c>
      <c r="BU18" s="288"/>
      <c r="BV18" s="288"/>
      <c r="BW18" s="14" t="s">
        <v>80</v>
      </c>
      <c r="BX18" s="48">
        <v>14.72</v>
      </c>
      <c r="BY18" s="50">
        <v>28.060000000000002</v>
      </c>
      <c r="BZ18" s="48">
        <f t="shared" si="4"/>
        <v>13.340000000000002</v>
      </c>
    </row>
    <row r="19" spans="2:78" ht="54" customHeight="1" x14ac:dyDescent="0.4">
      <c r="J19" s="317"/>
      <c r="K19" s="287"/>
      <c r="L19" s="288"/>
      <c r="M19" s="288"/>
      <c r="N19" s="288"/>
      <c r="O19" s="14" t="s">
        <v>102</v>
      </c>
      <c r="P19" s="48">
        <v>1180.96</v>
      </c>
      <c r="Q19" s="49">
        <v>1180.96</v>
      </c>
      <c r="R19" s="48">
        <f t="shared" si="5"/>
        <v>0</v>
      </c>
      <c r="T19" s="292"/>
      <c r="U19" s="287"/>
      <c r="V19" s="314" t="s">
        <v>119</v>
      </c>
      <c r="W19" s="315" t="s">
        <v>120</v>
      </c>
      <c r="X19" s="315"/>
      <c r="Y19" s="315"/>
      <c r="Z19" s="48">
        <v>224.15</v>
      </c>
      <c r="AA19" s="49">
        <v>418.85999999999996</v>
      </c>
      <c r="AB19" s="48">
        <f t="shared" si="0"/>
        <v>194.70999999999995</v>
      </c>
      <c r="AD19" s="292"/>
      <c r="AE19" s="326"/>
      <c r="AF19" s="318"/>
      <c r="AG19" s="283" t="s">
        <v>112</v>
      </c>
      <c r="AH19" s="284"/>
      <c r="AI19" s="14" t="s">
        <v>113</v>
      </c>
      <c r="AJ19" s="48">
        <v>15.85</v>
      </c>
      <c r="AK19" s="50">
        <v>29.190000000000005</v>
      </c>
      <c r="AL19" s="48">
        <f t="shared" si="7"/>
        <v>13.340000000000005</v>
      </c>
      <c r="AN19" s="317"/>
      <c r="AO19" s="326"/>
      <c r="AP19" s="317"/>
      <c r="AQ19" s="283" t="s">
        <v>162</v>
      </c>
      <c r="AR19" s="319"/>
      <c r="AS19" s="14" t="s">
        <v>94</v>
      </c>
      <c r="AT19" s="48">
        <v>29.04</v>
      </c>
      <c r="AU19" s="50">
        <v>39.129999999999995</v>
      </c>
      <c r="AV19" s="48">
        <f t="shared" si="8"/>
        <v>10.089999999999996</v>
      </c>
      <c r="AX19" s="292"/>
      <c r="AY19" s="306"/>
      <c r="AZ19" s="288"/>
      <c r="BA19" s="288"/>
      <c r="BB19" s="288"/>
      <c r="BC19" s="16" t="s">
        <v>83</v>
      </c>
      <c r="BD19" s="48">
        <v>295.24</v>
      </c>
      <c r="BE19" s="50">
        <v>295.24</v>
      </c>
      <c r="BF19" s="48">
        <f t="shared" si="2"/>
        <v>0</v>
      </c>
      <c r="BH19" s="318"/>
      <c r="BI19" s="287"/>
      <c r="BJ19" s="292"/>
      <c r="BK19" s="306" t="s">
        <v>144</v>
      </c>
      <c r="BL19" s="306"/>
      <c r="BM19" s="14" t="s">
        <v>113</v>
      </c>
      <c r="BN19" s="51">
        <v>21.19</v>
      </c>
      <c r="BO19" s="52">
        <v>31.28</v>
      </c>
      <c r="BP19" s="51">
        <f t="shared" si="3"/>
        <v>10.09</v>
      </c>
      <c r="BR19" s="292"/>
      <c r="BS19" s="306" t="s">
        <v>220</v>
      </c>
      <c r="BT19" s="288" t="s">
        <v>28</v>
      </c>
      <c r="BU19" s="288"/>
      <c r="BV19" s="288"/>
      <c r="BW19" s="14" t="s">
        <v>73</v>
      </c>
      <c r="BX19" s="51">
        <v>456.46</v>
      </c>
      <c r="BY19" s="52">
        <v>456.46</v>
      </c>
      <c r="BZ19" s="51">
        <f t="shared" si="4"/>
        <v>0</v>
      </c>
    </row>
    <row r="20" spans="2:78" ht="54" customHeight="1" x14ac:dyDescent="0.4">
      <c r="J20" s="317"/>
      <c r="K20" s="287"/>
      <c r="L20" s="288"/>
      <c r="M20" s="288"/>
      <c r="N20" s="288"/>
      <c r="O20" s="14" t="s">
        <v>109</v>
      </c>
      <c r="P20" s="48">
        <v>1476.2</v>
      </c>
      <c r="Q20" s="49">
        <v>1476.2000000000003</v>
      </c>
      <c r="R20" s="48">
        <f t="shared" si="5"/>
        <v>0</v>
      </c>
      <c r="T20" s="292"/>
      <c r="U20" s="287"/>
      <c r="V20" s="314"/>
      <c r="W20" s="315" t="s">
        <v>130</v>
      </c>
      <c r="X20" s="315"/>
      <c r="Y20" s="315"/>
      <c r="Z20" s="48">
        <v>361.39</v>
      </c>
      <c r="AA20" s="49">
        <v>750.78</v>
      </c>
      <c r="AB20" s="48">
        <f t="shared" si="0"/>
        <v>389.39</v>
      </c>
      <c r="AD20" s="292"/>
      <c r="AE20" s="326"/>
      <c r="AF20" s="283" t="s">
        <v>123</v>
      </c>
      <c r="AG20" s="320"/>
      <c r="AH20" s="284"/>
      <c r="AI20" s="14" t="s">
        <v>124</v>
      </c>
      <c r="AJ20" s="65" t="s">
        <v>212</v>
      </c>
      <c r="AK20" s="66" t="s">
        <v>212</v>
      </c>
      <c r="AL20" s="65" t="s">
        <v>212</v>
      </c>
      <c r="AN20" s="318"/>
      <c r="AO20" s="327"/>
      <c r="AP20" s="318"/>
      <c r="AQ20" s="283" t="s">
        <v>112</v>
      </c>
      <c r="AR20" s="284"/>
      <c r="AS20" s="14" t="s">
        <v>113</v>
      </c>
      <c r="AT20" s="48">
        <v>15.709999999999999</v>
      </c>
      <c r="AU20" s="50">
        <v>29.050000000000004</v>
      </c>
      <c r="AV20" s="48">
        <f t="shared" si="8"/>
        <v>13.340000000000005</v>
      </c>
      <c r="AW20" s="36"/>
      <c r="AX20" s="292"/>
      <c r="AY20" s="306"/>
      <c r="AZ20" s="292" t="s">
        <v>30</v>
      </c>
      <c r="BA20" s="315" t="s">
        <v>163</v>
      </c>
      <c r="BB20" s="21" t="s">
        <v>90</v>
      </c>
      <c r="BC20" s="19" t="s">
        <v>164</v>
      </c>
      <c r="BD20" s="53">
        <v>26.02</v>
      </c>
      <c r="BE20" s="54">
        <v>38</v>
      </c>
      <c r="BF20" s="53">
        <f t="shared" si="2"/>
        <v>11.98</v>
      </c>
      <c r="BR20" s="292"/>
      <c r="BS20" s="287"/>
      <c r="BT20" s="314" t="s">
        <v>30</v>
      </c>
      <c r="BU20" s="315" t="s">
        <v>79</v>
      </c>
      <c r="BV20" s="315"/>
      <c r="BW20" s="14" t="s">
        <v>80</v>
      </c>
      <c r="BX20" s="51">
        <v>13.149999999999999</v>
      </c>
      <c r="BY20" s="52">
        <v>23.24</v>
      </c>
      <c r="BZ20" s="51">
        <f t="shared" si="4"/>
        <v>10.09</v>
      </c>
    </row>
    <row r="21" spans="2:78" ht="54" customHeight="1" x14ac:dyDescent="0.4">
      <c r="J21" s="317"/>
      <c r="K21" s="287"/>
      <c r="L21" s="288"/>
      <c r="M21" s="288"/>
      <c r="N21" s="288"/>
      <c r="O21" s="14" t="s">
        <v>114</v>
      </c>
      <c r="P21" s="48">
        <v>1771.44</v>
      </c>
      <c r="Q21" s="49">
        <v>1771.44</v>
      </c>
      <c r="R21" s="48">
        <f t="shared" si="5"/>
        <v>0</v>
      </c>
      <c r="T21" s="292"/>
      <c r="U21" s="287"/>
      <c r="V21" s="314"/>
      <c r="W21" s="315" t="s">
        <v>133</v>
      </c>
      <c r="X21" s="315"/>
      <c r="Y21" s="315"/>
      <c r="Z21" s="48">
        <v>361.39</v>
      </c>
      <c r="AA21" s="49">
        <v>750.78</v>
      </c>
      <c r="AB21" s="48">
        <f t="shared" si="0"/>
        <v>389.39</v>
      </c>
      <c r="AD21" s="292"/>
      <c r="AE21" s="326"/>
      <c r="AF21" s="321" t="s">
        <v>165</v>
      </c>
      <c r="AG21" s="320"/>
      <c r="AH21" s="284"/>
      <c r="AI21" s="14" t="s">
        <v>166</v>
      </c>
      <c r="AJ21" s="65" t="s">
        <v>212</v>
      </c>
      <c r="AK21" s="66" t="s">
        <v>212</v>
      </c>
      <c r="AL21" s="65" t="s">
        <v>212</v>
      </c>
      <c r="AX21" s="292"/>
      <c r="AY21" s="306"/>
      <c r="AZ21" s="292"/>
      <c r="BA21" s="288"/>
      <c r="BB21" s="25" t="s">
        <v>99</v>
      </c>
      <c r="BC21" s="23" t="s">
        <v>167</v>
      </c>
      <c r="BD21" s="57">
        <v>34.71</v>
      </c>
      <c r="BE21" s="58">
        <v>46.7</v>
      </c>
      <c r="BF21" s="57">
        <f t="shared" si="2"/>
        <v>11.990000000000002</v>
      </c>
      <c r="BH21" s="300" t="s">
        <v>168</v>
      </c>
      <c r="BI21" s="301"/>
      <c r="BJ21" s="301"/>
      <c r="BK21" s="301"/>
      <c r="BL21" s="301"/>
      <c r="BM21" s="302"/>
      <c r="BN21" s="47" t="s">
        <v>203</v>
      </c>
      <c r="BO21" s="12" t="s">
        <v>204</v>
      </c>
      <c r="BP21" s="47" t="s">
        <v>205</v>
      </c>
      <c r="BR21" s="292"/>
      <c r="BS21" s="287"/>
      <c r="BT21" s="314"/>
      <c r="BU21" s="315" t="s">
        <v>85</v>
      </c>
      <c r="BV21" s="315"/>
      <c r="BW21" s="14" t="s">
        <v>80</v>
      </c>
      <c r="BX21" s="51">
        <v>11.969999999999999</v>
      </c>
      <c r="BY21" s="52">
        <v>22.060000000000002</v>
      </c>
      <c r="BZ21" s="51">
        <f t="shared" si="4"/>
        <v>10.090000000000003</v>
      </c>
    </row>
    <row r="22" spans="2:78" ht="54" customHeight="1" x14ac:dyDescent="0.4">
      <c r="J22" s="317"/>
      <c r="K22" s="287"/>
      <c r="L22" s="292" t="s">
        <v>30</v>
      </c>
      <c r="M22" s="293" t="s">
        <v>171</v>
      </c>
      <c r="N22" s="293"/>
      <c r="O22" s="19" t="s">
        <v>172</v>
      </c>
      <c r="P22" s="53">
        <v>19.91</v>
      </c>
      <c r="Q22" s="72">
        <v>30</v>
      </c>
      <c r="R22" s="53">
        <f t="shared" si="5"/>
        <v>10.09</v>
      </c>
      <c r="T22" s="292"/>
      <c r="U22" s="287" t="s">
        <v>47</v>
      </c>
      <c r="V22" s="288" t="s">
        <v>28</v>
      </c>
      <c r="W22" s="288"/>
      <c r="X22" s="288"/>
      <c r="Y22" s="14" t="s">
        <v>173</v>
      </c>
      <c r="Z22" s="48">
        <v>267.74</v>
      </c>
      <c r="AA22" s="49">
        <v>267.74</v>
      </c>
      <c r="AB22" s="48">
        <f t="shared" si="0"/>
        <v>0</v>
      </c>
      <c r="AD22" s="292"/>
      <c r="AE22" s="326"/>
      <c r="AF22" s="283" t="s">
        <v>131</v>
      </c>
      <c r="AG22" s="331"/>
      <c r="AH22" s="319"/>
      <c r="AI22" s="14" t="s">
        <v>132</v>
      </c>
      <c r="AJ22" s="65" t="s">
        <v>212</v>
      </c>
      <c r="AK22" s="66" t="s">
        <v>212</v>
      </c>
      <c r="AL22" s="65" t="s">
        <v>212</v>
      </c>
      <c r="AX22" s="292"/>
      <c r="AY22" s="306"/>
      <c r="AZ22" s="292"/>
      <c r="BA22" s="288"/>
      <c r="BB22" s="29" t="s">
        <v>106</v>
      </c>
      <c r="BC22" s="27" t="s">
        <v>174</v>
      </c>
      <c r="BD22" s="61">
        <v>40.090000000000003</v>
      </c>
      <c r="BE22" s="62">
        <v>52.08</v>
      </c>
      <c r="BF22" s="61">
        <f t="shared" si="2"/>
        <v>11.989999999999995</v>
      </c>
      <c r="BH22" s="292" t="s">
        <v>193</v>
      </c>
      <c r="BI22" s="306" t="s">
        <v>190</v>
      </c>
      <c r="BJ22" s="306"/>
      <c r="BK22" s="287" t="s">
        <v>19</v>
      </c>
      <c r="BL22" s="33" t="s">
        <v>93</v>
      </c>
      <c r="BM22" s="14" t="s">
        <v>136</v>
      </c>
      <c r="BN22" s="73">
        <v>0.26800000000000002</v>
      </c>
      <c r="BO22" s="74">
        <v>0.247</v>
      </c>
      <c r="BP22" s="73">
        <f t="shared" ref="BP22:BP30" si="9">BO22-BN22</f>
        <v>-2.1000000000000019E-2</v>
      </c>
      <c r="BR22" s="292"/>
      <c r="BS22" s="306" t="s">
        <v>221</v>
      </c>
      <c r="BT22" s="307" t="s">
        <v>28</v>
      </c>
      <c r="BU22" s="308"/>
      <c r="BV22" s="309"/>
      <c r="BW22" s="16" t="s">
        <v>170</v>
      </c>
      <c r="BX22" s="48">
        <v>5692.3</v>
      </c>
      <c r="BY22" s="50">
        <v>5692.3</v>
      </c>
      <c r="BZ22" s="48">
        <f t="shared" si="4"/>
        <v>0</v>
      </c>
    </row>
    <row r="23" spans="2:78" ht="54" customHeight="1" x14ac:dyDescent="0.4">
      <c r="J23" s="317"/>
      <c r="K23" s="287"/>
      <c r="L23" s="292"/>
      <c r="M23" s="313" t="s">
        <v>177</v>
      </c>
      <c r="N23" s="313"/>
      <c r="O23" s="23" t="s">
        <v>178</v>
      </c>
      <c r="P23" s="57">
        <v>26.51</v>
      </c>
      <c r="Q23" s="75">
        <v>36.6</v>
      </c>
      <c r="R23" s="57">
        <f t="shared" si="5"/>
        <v>10.09</v>
      </c>
      <c r="T23" s="292"/>
      <c r="U23" s="287"/>
      <c r="V23" s="288" t="s">
        <v>30</v>
      </c>
      <c r="W23" s="288"/>
      <c r="X23" s="288"/>
      <c r="Y23" s="14" t="s">
        <v>113</v>
      </c>
      <c r="Z23" s="48">
        <v>20.080000000000002</v>
      </c>
      <c r="AA23" s="49">
        <v>30.17</v>
      </c>
      <c r="AB23" s="48">
        <f t="shared" si="0"/>
        <v>10.09</v>
      </c>
      <c r="AD23" s="292"/>
      <c r="AE23" s="327"/>
      <c r="AF23" s="321" t="s">
        <v>135</v>
      </c>
      <c r="AG23" s="320"/>
      <c r="AH23" s="284"/>
      <c r="AI23" s="14" t="s">
        <v>136</v>
      </c>
      <c r="AJ23" s="48">
        <v>330.44</v>
      </c>
      <c r="AK23" s="50">
        <v>330.44</v>
      </c>
      <c r="AL23" s="48">
        <f>AK23-AJ23</f>
        <v>0</v>
      </c>
      <c r="AX23" s="292"/>
      <c r="AY23" s="306"/>
      <c r="AZ23" s="292"/>
      <c r="BA23" s="315" t="s">
        <v>112</v>
      </c>
      <c r="BB23" s="288"/>
      <c r="BC23" s="14" t="s">
        <v>113</v>
      </c>
      <c r="BD23" s="48">
        <v>16.11</v>
      </c>
      <c r="BE23" s="50">
        <v>29.79</v>
      </c>
      <c r="BF23" s="48">
        <f t="shared" si="2"/>
        <v>13.68</v>
      </c>
      <c r="BH23" s="292"/>
      <c r="BI23" s="306"/>
      <c r="BJ23" s="306"/>
      <c r="BK23" s="287"/>
      <c r="BL23" s="33" t="s">
        <v>101</v>
      </c>
      <c r="BM23" s="14" t="s">
        <v>136</v>
      </c>
      <c r="BN23" s="73">
        <v>0.19500000000000001</v>
      </c>
      <c r="BO23" s="74">
        <v>0.20100000000000001</v>
      </c>
      <c r="BP23" s="73">
        <f t="shared" si="9"/>
        <v>6.0000000000000053E-3</v>
      </c>
      <c r="BR23" s="292"/>
      <c r="BS23" s="306"/>
      <c r="BT23" s="310"/>
      <c r="BU23" s="311"/>
      <c r="BV23" s="312"/>
      <c r="BW23" s="16" t="s">
        <v>176</v>
      </c>
      <c r="BX23" s="48">
        <v>1138.46</v>
      </c>
      <c r="BY23" s="50">
        <v>1138.46</v>
      </c>
      <c r="BZ23" s="48">
        <f t="shared" si="4"/>
        <v>0</v>
      </c>
    </row>
    <row r="24" spans="2:78" ht="54" customHeight="1" x14ac:dyDescent="0.4">
      <c r="J24" s="317"/>
      <c r="K24" s="287"/>
      <c r="L24" s="292"/>
      <c r="M24" s="282" t="s">
        <v>179</v>
      </c>
      <c r="N24" s="282"/>
      <c r="O24" s="27" t="s">
        <v>180</v>
      </c>
      <c r="P24" s="61">
        <v>30.6</v>
      </c>
      <c r="Q24" s="76">
        <v>40.690000000000005</v>
      </c>
      <c r="R24" s="61">
        <f t="shared" si="5"/>
        <v>10.090000000000003</v>
      </c>
      <c r="T24" s="292"/>
      <c r="U24" s="287"/>
      <c r="V24" s="288" t="s">
        <v>135</v>
      </c>
      <c r="W24" s="288"/>
      <c r="X24" s="288"/>
      <c r="Y24" s="14" t="s">
        <v>136</v>
      </c>
      <c r="Z24" s="48">
        <v>229.72</v>
      </c>
      <c r="AA24" s="49">
        <v>310.42000000000007</v>
      </c>
      <c r="AB24" s="48">
        <f t="shared" si="0"/>
        <v>80.700000000000074</v>
      </c>
      <c r="BH24" s="292"/>
      <c r="BI24" s="306"/>
      <c r="BJ24" s="306"/>
      <c r="BK24" s="306" t="s">
        <v>194</v>
      </c>
      <c r="BL24" s="33" t="s">
        <v>93</v>
      </c>
      <c r="BM24" s="14" t="s">
        <v>136</v>
      </c>
      <c r="BN24" s="73">
        <v>0.32500000000000001</v>
      </c>
      <c r="BO24" s="74">
        <v>0.28499999999999998</v>
      </c>
      <c r="BP24" s="73">
        <f t="shared" si="9"/>
        <v>-4.0000000000000036E-2</v>
      </c>
      <c r="BR24" s="292"/>
      <c r="BS24" s="306"/>
      <c r="BT24" s="322" t="s">
        <v>30</v>
      </c>
      <c r="BU24" s="298" t="s">
        <v>154</v>
      </c>
      <c r="BV24" s="16" t="s">
        <v>93</v>
      </c>
      <c r="BW24" s="14" t="s">
        <v>94</v>
      </c>
      <c r="BX24" s="48">
        <v>18.43</v>
      </c>
      <c r="BY24" s="50">
        <v>29.12</v>
      </c>
      <c r="BZ24" s="48">
        <f t="shared" si="4"/>
        <v>10.690000000000001</v>
      </c>
    </row>
    <row r="25" spans="2:78" ht="54" customHeight="1" x14ac:dyDescent="0.4">
      <c r="J25" s="317"/>
      <c r="K25" s="287"/>
      <c r="L25" s="288" t="s">
        <v>135</v>
      </c>
      <c r="M25" s="288"/>
      <c r="N25" s="288"/>
      <c r="O25" s="14" t="s">
        <v>136</v>
      </c>
      <c r="P25" s="48">
        <v>240.72</v>
      </c>
      <c r="Q25" s="49">
        <v>321.41999999999996</v>
      </c>
      <c r="R25" s="48">
        <f t="shared" si="5"/>
        <v>80.69999999999996</v>
      </c>
      <c r="U25" s="37"/>
      <c r="V25" s="17"/>
      <c r="Y25" s="11"/>
      <c r="Z25" s="11"/>
      <c r="AA25" s="11"/>
      <c r="AB25" s="77"/>
      <c r="AX25" s="300" t="s">
        <v>168</v>
      </c>
      <c r="AY25" s="301"/>
      <c r="AZ25" s="301"/>
      <c r="BA25" s="301"/>
      <c r="BB25" s="301"/>
      <c r="BC25" s="302"/>
      <c r="BD25" s="47" t="s">
        <v>203</v>
      </c>
      <c r="BE25" s="12" t="s">
        <v>204</v>
      </c>
      <c r="BF25" s="12" t="s">
        <v>205</v>
      </c>
      <c r="BH25" s="292"/>
      <c r="BI25" s="306"/>
      <c r="BJ25" s="306"/>
      <c r="BK25" s="306"/>
      <c r="BL25" s="33" t="s">
        <v>101</v>
      </c>
      <c r="BM25" s="14" t="s">
        <v>136</v>
      </c>
      <c r="BN25" s="73">
        <v>0.25800000000000001</v>
      </c>
      <c r="BO25" s="74">
        <v>0.24099999999999999</v>
      </c>
      <c r="BP25" s="73">
        <f t="shared" si="9"/>
        <v>-1.7000000000000015E-2</v>
      </c>
      <c r="BR25" s="292"/>
      <c r="BS25" s="306"/>
      <c r="BT25" s="323"/>
      <c r="BU25" s="299"/>
      <c r="BV25" s="16" t="s">
        <v>101</v>
      </c>
      <c r="BW25" s="14" t="s">
        <v>94</v>
      </c>
      <c r="BX25" s="48">
        <v>16.75</v>
      </c>
      <c r="BY25" s="50">
        <v>27.43</v>
      </c>
      <c r="BZ25" s="48">
        <f t="shared" si="4"/>
        <v>10.68</v>
      </c>
    </row>
    <row r="26" spans="2:78" ht="54" customHeight="1" x14ac:dyDescent="0.4">
      <c r="B26" s="285" t="s">
        <v>222</v>
      </c>
      <c r="C26" s="286"/>
      <c r="D26" s="286"/>
      <c r="E26" s="286"/>
      <c r="F26" s="286"/>
      <c r="G26" s="286"/>
      <c r="J26" s="317"/>
      <c r="K26" s="287" t="s">
        <v>49</v>
      </c>
      <c r="L26" s="288" t="s">
        <v>28</v>
      </c>
      <c r="M26" s="288"/>
      <c r="N26" s="288"/>
      <c r="O26" s="14" t="s">
        <v>153</v>
      </c>
      <c r="P26" s="48">
        <v>295.24</v>
      </c>
      <c r="Q26" s="49">
        <v>295.24</v>
      </c>
      <c r="R26" s="48">
        <f t="shared" si="5"/>
        <v>0</v>
      </c>
      <c r="U26" s="37"/>
      <c r="V26" s="17"/>
      <c r="Y26" s="11"/>
      <c r="Z26" s="11"/>
      <c r="AA26" s="11"/>
      <c r="AB26" s="77"/>
      <c r="AX26" s="306" t="s">
        <v>223</v>
      </c>
      <c r="AY26" s="306"/>
      <c r="AZ26" s="306"/>
      <c r="BA26" s="306"/>
      <c r="BB26" s="33" t="s">
        <v>142</v>
      </c>
      <c r="BC26" s="14" t="s">
        <v>136</v>
      </c>
      <c r="BD26" s="34">
        <v>0.03</v>
      </c>
      <c r="BE26" s="34">
        <v>0.03</v>
      </c>
      <c r="BF26" s="34">
        <f t="shared" ref="BF26:BF30" si="10">BE26-BD26</f>
        <v>0</v>
      </c>
      <c r="BH26" s="292"/>
      <c r="BI26" s="306"/>
      <c r="BJ26" s="306"/>
      <c r="BK26" s="287" t="s">
        <v>196</v>
      </c>
      <c r="BL26" s="287"/>
      <c r="BM26" s="14" t="s">
        <v>136</v>
      </c>
      <c r="BN26" s="48">
        <v>0.186</v>
      </c>
      <c r="BO26" s="50">
        <v>0.186</v>
      </c>
      <c r="BP26" s="48">
        <f t="shared" si="9"/>
        <v>0</v>
      </c>
      <c r="BR26" s="292"/>
      <c r="BS26" s="306"/>
      <c r="BT26" s="324"/>
      <c r="BU26" s="283" t="s">
        <v>184</v>
      </c>
      <c r="BV26" s="284"/>
      <c r="BW26" s="14" t="s">
        <v>113</v>
      </c>
      <c r="BX26" s="48">
        <v>15.66</v>
      </c>
      <c r="BY26" s="50">
        <v>25.42</v>
      </c>
      <c r="BZ26" s="48">
        <f t="shared" si="4"/>
        <v>9.7600000000000016</v>
      </c>
    </row>
    <row r="27" spans="2:78" ht="54" customHeight="1" x14ac:dyDescent="0.4">
      <c r="B27" s="286"/>
      <c r="C27" s="286"/>
      <c r="D27" s="286"/>
      <c r="E27" s="286"/>
      <c r="F27" s="286"/>
      <c r="G27" s="286"/>
      <c r="J27" s="317"/>
      <c r="K27" s="287"/>
      <c r="L27" s="292" t="s">
        <v>30</v>
      </c>
      <c r="M27" s="293" t="s">
        <v>171</v>
      </c>
      <c r="N27" s="293"/>
      <c r="O27" s="19" t="s">
        <v>172</v>
      </c>
      <c r="P27" s="53">
        <v>19.91</v>
      </c>
      <c r="Q27" s="72">
        <v>30</v>
      </c>
      <c r="R27" s="53">
        <f t="shared" si="5"/>
        <v>10.09</v>
      </c>
      <c r="U27" s="37"/>
      <c r="V27" s="17"/>
      <c r="Y27" s="11"/>
      <c r="Z27" s="11"/>
      <c r="AA27" s="11"/>
      <c r="AB27" s="77"/>
      <c r="AX27" s="306"/>
      <c r="AY27" s="306"/>
      <c r="AZ27" s="306"/>
      <c r="BA27" s="306"/>
      <c r="BB27" s="33" t="s">
        <v>148</v>
      </c>
      <c r="BC27" s="14" t="s">
        <v>136</v>
      </c>
      <c r="BD27" s="15">
        <v>550</v>
      </c>
      <c r="BE27" s="15">
        <v>550</v>
      </c>
      <c r="BF27" s="15">
        <f t="shared" si="10"/>
        <v>0</v>
      </c>
      <c r="BH27" s="292"/>
      <c r="BI27" s="306" t="s">
        <v>197</v>
      </c>
      <c r="BJ27" s="287"/>
      <c r="BK27" s="287" t="s">
        <v>19</v>
      </c>
      <c r="BL27" s="287"/>
      <c r="BM27" s="14" t="s">
        <v>136</v>
      </c>
      <c r="BN27" s="48">
        <v>500.63</v>
      </c>
      <c r="BO27" s="50">
        <v>498.87</v>
      </c>
      <c r="BP27" s="48">
        <f t="shared" si="9"/>
        <v>-1.7599999999999909</v>
      </c>
      <c r="BR27" s="292"/>
      <c r="BS27" s="325" t="s">
        <v>224</v>
      </c>
      <c r="BT27" s="288" t="s">
        <v>28</v>
      </c>
      <c r="BU27" s="288"/>
      <c r="BV27" s="288"/>
      <c r="BW27" s="16" t="s">
        <v>188</v>
      </c>
      <c r="BX27" s="51">
        <v>2117.46</v>
      </c>
      <c r="BY27" s="52">
        <v>2117.46</v>
      </c>
      <c r="BZ27" s="51">
        <f t="shared" si="4"/>
        <v>0</v>
      </c>
    </row>
    <row r="28" spans="2:78" ht="54" customHeight="1" x14ac:dyDescent="0.4">
      <c r="J28" s="317"/>
      <c r="K28" s="287"/>
      <c r="L28" s="292"/>
      <c r="M28" s="313" t="s">
        <v>177</v>
      </c>
      <c r="N28" s="313"/>
      <c r="O28" s="23" t="s">
        <v>178</v>
      </c>
      <c r="P28" s="57">
        <v>26.51</v>
      </c>
      <c r="Q28" s="75">
        <v>36.6</v>
      </c>
      <c r="R28" s="57">
        <f t="shared" si="5"/>
        <v>10.09</v>
      </c>
      <c r="U28" s="37"/>
      <c r="V28" s="17"/>
      <c r="Y28" s="11"/>
      <c r="Z28" s="11"/>
      <c r="AA28" s="11"/>
      <c r="AB28" s="77"/>
      <c r="AX28" s="306" t="s">
        <v>225</v>
      </c>
      <c r="AY28" s="306"/>
      <c r="AZ28" s="306"/>
      <c r="BA28" s="306"/>
      <c r="BB28" s="306"/>
      <c r="BC28" s="14" t="s">
        <v>136</v>
      </c>
      <c r="BD28" s="15">
        <v>55</v>
      </c>
      <c r="BE28" s="15">
        <v>55</v>
      </c>
      <c r="BF28" s="15">
        <f t="shared" si="10"/>
        <v>0</v>
      </c>
      <c r="BH28" s="292"/>
      <c r="BI28" s="287"/>
      <c r="BJ28" s="287"/>
      <c r="BK28" s="306" t="s">
        <v>199</v>
      </c>
      <c r="BL28" s="287"/>
      <c r="BM28" s="14" t="s">
        <v>136</v>
      </c>
      <c r="BN28" s="48">
        <v>689.81</v>
      </c>
      <c r="BO28" s="50">
        <v>632.69000000000005</v>
      </c>
      <c r="BP28" s="48">
        <f t="shared" si="9"/>
        <v>-57.119999999999891</v>
      </c>
      <c r="BR28" s="292"/>
      <c r="BS28" s="290"/>
      <c r="BT28" s="288"/>
      <c r="BU28" s="288"/>
      <c r="BV28" s="288"/>
      <c r="BW28" s="16" t="s">
        <v>176</v>
      </c>
      <c r="BX28" s="51">
        <v>516.96</v>
      </c>
      <c r="BY28" s="52">
        <v>516.96</v>
      </c>
      <c r="BZ28" s="51">
        <f t="shared" si="4"/>
        <v>0</v>
      </c>
    </row>
    <row r="29" spans="2:78" ht="54" customHeight="1" x14ac:dyDescent="0.4">
      <c r="J29" s="318"/>
      <c r="K29" s="287"/>
      <c r="L29" s="292"/>
      <c r="M29" s="282" t="s">
        <v>179</v>
      </c>
      <c r="N29" s="282"/>
      <c r="O29" s="27" t="s">
        <v>180</v>
      </c>
      <c r="P29" s="61">
        <v>30.6</v>
      </c>
      <c r="Q29" s="76">
        <v>40.690000000000005</v>
      </c>
      <c r="R29" s="61">
        <f t="shared" si="5"/>
        <v>10.090000000000003</v>
      </c>
      <c r="U29" s="37"/>
      <c r="V29" s="17"/>
      <c r="Y29" s="11"/>
      <c r="Z29" s="11"/>
      <c r="AA29" s="11"/>
      <c r="AB29" s="77"/>
      <c r="AX29" s="306" t="s">
        <v>200</v>
      </c>
      <c r="AY29" s="306"/>
      <c r="AZ29" s="306"/>
      <c r="BA29" s="306"/>
      <c r="BB29" s="33" t="s">
        <v>183</v>
      </c>
      <c r="BC29" s="14" t="s">
        <v>136</v>
      </c>
      <c r="BD29" s="15">
        <v>11</v>
      </c>
      <c r="BE29" s="15">
        <v>11</v>
      </c>
      <c r="BF29" s="15">
        <f t="shared" si="10"/>
        <v>0</v>
      </c>
      <c r="BH29" s="292"/>
      <c r="BI29" s="287"/>
      <c r="BJ29" s="287"/>
      <c r="BK29" s="287" t="s">
        <v>196</v>
      </c>
      <c r="BL29" s="287"/>
      <c r="BM29" s="14" t="s">
        <v>136</v>
      </c>
      <c r="BN29" s="48">
        <v>324.67</v>
      </c>
      <c r="BO29" s="50">
        <v>324.67</v>
      </c>
      <c r="BP29" s="48">
        <f t="shared" si="9"/>
        <v>0</v>
      </c>
      <c r="BR29" s="292"/>
      <c r="BS29" s="291"/>
      <c r="BT29" s="288" t="s">
        <v>30</v>
      </c>
      <c r="BU29" s="288"/>
      <c r="BV29" s="288"/>
      <c r="BW29" s="14" t="s">
        <v>94</v>
      </c>
      <c r="BX29" s="51">
        <v>15.62</v>
      </c>
      <c r="BY29" s="52">
        <v>25.709999999999994</v>
      </c>
      <c r="BZ29" s="51">
        <f t="shared" si="4"/>
        <v>10.089999999999995</v>
      </c>
    </row>
    <row r="30" spans="2:78" ht="54" customHeight="1" x14ac:dyDescent="0.4">
      <c r="J30" s="40"/>
      <c r="T30" s="40"/>
      <c r="U30" s="37"/>
      <c r="V30" s="17"/>
      <c r="Y30" s="11"/>
      <c r="Z30" s="11"/>
      <c r="AA30" s="11"/>
      <c r="AB30" s="77"/>
      <c r="AX30" s="306"/>
      <c r="AY30" s="306"/>
      <c r="AZ30" s="306"/>
      <c r="BA30" s="306"/>
      <c r="BB30" s="33" t="s">
        <v>186</v>
      </c>
      <c r="BC30" s="14" t="s">
        <v>136</v>
      </c>
      <c r="BD30" s="15">
        <v>8.8000000000000007</v>
      </c>
      <c r="BE30" s="15">
        <v>8.8000000000000007</v>
      </c>
      <c r="BF30" s="15">
        <f t="shared" si="10"/>
        <v>0</v>
      </c>
      <c r="BH30" s="292"/>
      <c r="BI30" s="306" t="s">
        <v>201</v>
      </c>
      <c r="BJ30" s="306"/>
      <c r="BK30" s="306"/>
      <c r="BL30" s="306"/>
      <c r="BM30" s="14" t="s">
        <v>202</v>
      </c>
      <c r="BN30" s="48">
        <v>616</v>
      </c>
      <c r="BO30" s="50">
        <v>616</v>
      </c>
      <c r="BP30" s="48">
        <f t="shared" si="9"/>
        <v>0</v>
      </c>
    </row>
    <row r="31" spans="2:78" ht="25.5" customHeight="1" x14ac:dyDescent="0.4">
      <c r="T31" s="40"/>
      <c r="BI31" s="37"/>
      <c r="BJ31" s="17"/>
      <c r="BM31" s="38"/>
      <c r="BN31" s="38"/>
      <c r="BO31" s="11"/>
      <c r="BP31" s="77"/>
    </row>
    <row r="32" spans="2:78" ht="54" customHeight="1" x14ac:dyDescent="0.4">
      <c r="T32" s="40"/>
      <c r="BI32" s="37"/>
      <c r="BJ32" s="17"/>
      <c r="BM32" s="38"/>
      <c r="BN32" s="38"/>
      <c r="BO32" s="11"/>
      <c r="BP32" s="77"/>
    </row>
    <row r="33" spans="10:78" ht="54" customHeight="1" x14ac:dyDescent="0.4">
      <c r="T33" s="40"/>
      <c r="BI33" s="37"/>
      <c r="BJ33" s="17"/>
      <c r="BM33" s="38"/>
      <c r="BN33" s="38"/>
      <c r="BO33" s="11"/>
      <c r="BP33" s="77"/>
    </row>
    <row r="34" spans="10:78" ht="54" customHeight="1" x14ac:dyDescent="0.4">
      <c r="T34" s="40"/>
      <c r="BI34" s="37"/>
      <c r="BJ34" s="17"/>
      <c r="BM34" s="38"/>
      <c r="BN34" s="38"/>
      <c r="BO34" s="11"/>
      <c r="BP34" s="77"/>
    </row>
    <row r="35" spans="10:78" ht="54" customHeight="1" x14ac:dyDescent="0.4">
      <c r="K35" s="37"/>
      <c r="L35" s="17"/>
      <c r="O35" s="11"/>
      <c r="P35" s="11"/>
      <c r="Q35" s="11"/>
      <c r="R35" s="77"/>
      <c r="T35" s="40"/>
      <c r="AD35" s="38"/>
      <c r="AE35" s="37"/>
      <c r="AF35" s="17"/>
      <c r="AH35" s="11"/>
      <c r="AI35" s="11"/>
      <c r="AJ35" s="11"/>
      <c r="AK35" s="11"/>
      <c r="AL35" s="77"/>
      <c r="AW35" s="11"/>
      <c r="BG35" s="11"/>
      <c r="BI35" s="37"/>
      <c r="BJ35" s="17"/>
      <c r="BM35" s="38"/>
      <c r="BN35" s="38"/>
      <c r="BO35" s="11"/>
      <c r="BP35" s="77"/>
    </row>
    <row r="36" spans="10:78" ht="45.75" customHeight="1" x14ac:dyDescent="0.4">
      <c r="K36" s="37"/>
      <c r="L36" s="17"/>
      <c r="O36" s="11"/>
      <c r="P36" s="11"/>
      <c r="Q36" s="11"/>
      <c r="R36" s="77"/>
      <c r="T36" s="40"/>
      <c r="AD36" s="38"/>
      <c r="AE36" s="37"/>
      <c r="AF36" s="17"/>
      <c r="AH36" s="11"/>
      <c r="AI36" s="11"/>
      <c r="AJ36" s="11"/>
      <c r="AK36" s="11"/>
      <c r="AL36" s="77"/>
      <c r="AO36" s="37"/>
      <c r="AP36" s="17"/>
      <c r="AQ36" s="17"/>
      <c r="AS36" s="11"/>
      <c r="AT36" s="11"/>
      <c r="AU36" s="11"/>
      <c r="AV36" s="77"/>
      <c r="AW36" s="11"/>
      <c r="BG36" s="11"/>
      <c r="BS36" s="37"/>
      <c r="BT36" s="17"/>
      <c r="BW36" s="11"/>
      <c r="BX36" s="11"/>
      <c r="BY36" s="11"/>
      <c r="BZ36" s="77"/>
    </row>
    <row r="37" spans="10:78" ht="45.75" customHeight="1" x14ac:dyDescent="0.4">
      <c r="K37" s="37"/>
      <c r="L37" s="17"/>
      <c r="O37" s="11"/>
      <c r="P37" s="11"/>
      <c r="Q37" s="11"/>
      <c r="R37" s="77"/>
      <c r="T37" s="40"/>
      <c r="AD37" s="38"/>
      <c r="AE37" s="37"/>
      <c r="AF37" s="17"/>
      <c r="AH37" s="11"/>
      <c r="AI37" s="11"/>
      <c r="AJ37" s="11"/>
      <c r="AK37" s="11"/>
      <c r="AL37" s="77"/>
      <c r="AO37" s="37"/>
      <c r="AP37" s="17"/>
      <c r="AQ37" s="17"/>
      <c r="AS37" s="11"/>
      <c r="AT37" s="11"/>
      <c r="AU37" s="11"/>
      <c r="AV37" s="77"/>
      <c r="AW37" s="11"/>
      <c r="BG37" s="11"/>
      <c r="BS37" s="37"/>
      <c r="BT37" s="17"/>
      <c r="BW37" s="11"/>
      <c r="BX37" s="11"/>
      <c r="BY37" s="11"/>
      <c r="BZ37" s="77"/>
    </row>
    <row r="38" spans="10:78" ht="45.75" customHeight="1" x14ac:dyDescent="0.4">
      <c r="K38" s="37"/>
      <c r="L38" s="17"/>
      <c r="O38" s="11"/>
      <c r="P38" s="11"/>
      <c r="Q38" s="11"/>
      <c r="R38" s="77"/>
      <c r="T38" s="40"/>
      <c r="AD38" s="38"/>
      <c r="AE38" s="37"/>
      <c r="AF38" s="17"/>
      <c r="AH38" s="11"/>
      <c r="AI38" s="11"/>
      <c r="AJ38" s="11"/>
      <c r="AK38" s="11"/>
      <c r="AL38" s="77"/>
      <c r="AO38" s="37"/>
      <c r="AP38" s="17"/>
      <c r="AQ38" s="17"/>
      <c r="AS38" s="11"/>
      <c r="AT38" s="11"/>
      <c r="AU38" s="11"/>
      <c r="AV38" s="77"/>
      <c r="AW38" s="11"/>
      <c r="BG38" s="11"/>
      <c r="BS38" s="37"/>
      <c r="BT38" s="17"/>
      <c r="BW38" s="11"/>
      <c r="BX38" s="11"/>
      <c r="BY38" s="11"/>
      <c r="BZ38" s="77"/>
    </row>
    <row r="39" spans="10:78" ht="44.25" customHeight="1" x14ac:dyDescent="0.4">
      <c r="K39" s="37"/>
      <c r="L39" s="17"/>
      <c r="O39" s="11"/>
      <c r="P39" s="11"/>
      <c r="Q39" s="11"/>
      <c r="R39" s="77"/>
      <c r="T39" s="40"/>
      <c r="AD39" s="38"/>
      <c r="AE39" s="37"/>
      <c r="AF39" s="17"/>
      <c r="AH39" s="11"/>
      <c r="AI39" s="11"/>
      <c r="AJ39" s="11"/>
      <c r="AK39" s="11"/>
      <c r="AL39" s="77"/>
      <c r="AO39" s="37"/>
      <c r="AP39" s="17"/>
      <c r="AQ39" s="17"/>
      <c r="AS39" s="11"/>
      <c r="AT39" s="11"/>
      <c r="AU39" s="11"/>
      <c r="AV39" s="77"/>
      <c r="AW39" s="11"/>
      <c r="BG39" s="11"/>
      <c r="BS39" s="37"/>
      <c r="BT39" s="17"/>
      <c r="BW39" s="11"/>
      <c r="BX39" s="11"/>
      <c r="BY39" s="11"/>
      <c r="BZ39" s="77"/>
    </row>
    <row r="40" spans="10:78" ht="44.25" customHeight="1" x14ac:dyDescent="0.4">
      <c r="K40" s="37"/>
      <c r="L40" s="17"/>
      <c r="O40" s="11"/>
      <c r="P40" s="11"/>
      <c r="Q40" s="11"/>
      <c r="R40" s="77"/>
      <c r="T40" s="40"/>
      <c r="AD40" s="38"/>
      <c r="AE40" s="37"/>
      <c r="AF40" s="17"/>
      <c r="AH40" s="11"/>
      <c r="AI40" s="11"/>
      <c r="AJ40" s="11"/>
      <c r="AK40" s="11"/>
      <c r="AL40" s="77"/>
      <c r="AO40" s="37"/>
      <c r="AP40" s="17"/>
      <c r="AQ40" s="17"/>
      <c r="AS40" s="11"/>
      <c r="AT40" s="11"/>
      <c r="AU40" s="11"/>
      <c r="AV40" s="77"/>
      <c r="AW40" s="11"/>
      <c r="BG40" s="11"/>
      <c r="BS40" s="37"/>
      <c r="BT40" s="17"/>
      <c r="BW40" s="11"/>
      <c r="BX40" s="11"/>
      <c r="BY40" s="11"/>
      <c r="BZ40" s="77"/>
    </row>
    <row r="41" spans="10:78" ht="44.25" customHeight="1" x14ac:dyDescent="0.4">
      <c r="J41" s="40"/>
      <c r="T41" s="40"/>
      <c r="AO41" s="37"/>
      <c r="AP41" s="17"/>
      <c r="AQ41" s="17"/>
      <c r="AS41" s="11"/>
      <c r="AT41" s="11"/>
      <c r="AU41" s="11"/>
      <c r="AV41" s="77"/>
      <c r="AY41" s="37"/>
      <c r="AZ41" s="17"/>
      <c r="BA41" s="17"/>
      <c r="BC41" s="11"/>
      <c r="BD41" s="77"/>
      <c r="BE41" s="11"/>
      <c r="BF41" s="11"/>
      <c r="BS41" s="37"/>
      <c r="BT41" s="17"/>
      <c r="BW41" s="11"/>
      <c r="BX41" s="11"/>
      <c r="BY41" s="11"/>
      <c r="BZ41" s="77"/>
    </row>
    <row r="42" spans="10:78" ht="44.25" customHeight="1" x14ac:dyDescent="0.4">
      <c r="J42" s="40"/>
      <c r="T42" s="40"/>
      <c r="AY42" s="37"/>
      <c r="AZ42" s="17"/>
      <c r="BA42" s="17"/>
      <c r="BC42" s="11"/>
      <c r="BD42" s="77"/>
      <c r="BE42" s="11"/>
      <c r="BF42" s="11"/>
    </row>
    <row r="43" spans="10:78" ht="44.25" customHeight="1" x14ac:dyDescent="0.4">
      <c r="J43" s="40"/>
      <c r="T43" s="40"/>
      <c r="AY43" s="37"/>
      <c r="AZ43" s="17"/>
      <c r="BA43" s="17"/>
      <c r="BC43" s="11"/>
      <c r="BD43" s="77"/>
      <c r="BE43" s="11"/>
      <c r="BF43" s="11"/>
    </row>
    <row r="44" spans="10:78" ht="44.25" customHeight="1" x14ac:dyDescent="0.4">
      <c r="J44" s="40"/>
      <c r="T44" s="40"/>
      <c r="AY44" s="37"/>
      <c r="AZ44" s="17"/>
      <c r="BA44" s="17"/>
      <c r="BC44" s="11"/>
      <c r="BD44" s="77"/>
      <c r="BE44" s="11"/>
      <c r="BF44" s="11"/>
    </row>
    <row r="45" spans="10:78" ht="44.25" customHeight="1" x14ac:dyDescent="0.4">
      <c r="J45" s="40"/>
      <c r="T45" s="40"/>
      <c r="AY45" s="37"/>
      <c r="AZ45" s="17"/>
      <c r="BA45" s="17"/>
      <c r="BC45" s="11"/>
      <c r="BD45" s="77"/>
      <c r="BE45" s="11"/>
      <c r="BF45" s="11"/>
    </row>
    <row r="46" spans="10:78" ht="44.25" customHeight="1" x14ac:dyDescent="0.4">
      <c r="J46" s="40"/>
      <c r="T46" s="40"/>
      <c r="AY46" s="37"/>
      <c r="AZ46" s="17"/>
      <c r="BA46" s="17"/>
      <c r="BC46" s="11"/>
      <c r="BD46" s="77"/>
      <c r="BE46" s="11"/>
      <c r="BF46" s="11"/>
    </row>
    <row r="47" spans="10:78" ht="44.25" customHeight="1" x14ac:dyDescent="0.4">
      <c r="J47" s="40"/>
      <c r="T47" s="40"/>
    </row>
    <row r="48" spans="10:78" ht="36" customHeight="1" x14ac:dyDescent="0.4">
      <c r="J48" s="40"/>
      <c r="T48" s="40"/>
    </row>
    <row r="49" spans="10:20" ht="44.25" customHeight="1" x14ac:dyDescent="0.4">
      <c r="J49" s="40"/>
      <c r="T49" s="40"/>
    </row>
    <row r="50" spans="10:20" ht="44.25" customHeight="1" x14ac:dyDescent="0.4">
      <c r="J50" s="40"/>
      <c r="T50" s="40"/>
    </row>
    <row r="51" spans="10:20" ht="44.25" customHeight="1" x14ac:dyDescent="0.4">
      <c r="J51" s="40"/>
      <c r="T51" s="40"/>
    </row>
    <row r="52" spans="10:20" ht="44.25" customHeight="1" x14ac:dyDescent="0.4">
      <c r="J52" s="40"/>
      <c r="T52" s="40"/>
    </row>
    <row r="53" spans="10:20" ht="44.25" customHeight="1" x14ac:dyDescent="0.4">
      <c r="J53" s="40"/>
      <c r="T53" s="40"/>
    </row>
    <row r="54" spans="10:20" ht="44.25" customHeight="1" x14ac:dyDescent="0.4">
      <c r="J54" s="40"/>
      <c r="T54" s="40"/>
    </row>
    <row r="55" spans="10:20" ht="44.25" customHeight="1" x14ac:dyDescent="0.4">
      <c r="J55" s="40"/>
      <c r="T55" s="40"/>
    </row>
    <row r="56" spans="10:20" ht="44.25" customHeight="1" x14ac:dyDescent="0.4">
      <c r="J56" s="40"/>
      <c r="T56" s="40"/>
    </row>
    <row r="57" spans="10:20" ht="44.25" customHeight="1" x14ac:dyDescent="0.4">
      <c r="J57" s="40"/>
      <c r="T57" s="40"/>
    </row>
    <row r="58" spans="10:20" ht="44.25" customHeight="1" x14ac:dyDescent="0.4">
      <c r="J58" s="40"/>
      <c r="T58" s="40"/>
    </row>
    <row r="59" spans="10:20" ht="44.25" customHeight="1" x14ac:dyDescent="0.4">
      <c r="J59" s="40"/>
      <c r="T59" s="40"/>
    </row>
    <row r="60" spans="10:20" ht="44.25" customHeight="1" x14ac:dyDescent="0.4">
      <c r="J60" s="40"/>
      <c r="T60" s="40"/>
    </row>
    <row r="61" spans="10:20" ht="44.25" customHeight="1" x14ac:dyDescent="0.4">
      <c r="J61" s="40"/>
      <c r="T61" s="40"/>
    </row>
    <row r="62" spans="10:20" ht="44.25" customHeight="1" x14ac:dyDescent="0.4">
      <c r="J62" s="40"/>
      <c r="T62" s="40"/>
    </row>
    <row r="63" spans="10:20" ht="44.25" customHeight="1" x14ac:dyDescent="0.4">
      <c r="J63" s="40"/>
      <c r="T63" s="40"/>
    </row>
    <row r="64" spans="10:20" ht="44.25" customHeight="1" x14ac:dyDescent="0.4">
      <c r="J64" s="40"/>
      <c r="T64" s="40"/>
    </row>
    <row r="65" spans="10:20" ht="44.25" customHeight="1" x14ac:dyDescent="0.4">
      <c r="J65" s="40"/>
      <c r="T65" s="40"/>
    </row>
    <row r="66" spans="10:20" ht="44.25" customHeight="1" x14ac:dyDescent="0.4">
      <c r="J66" s="40"/>
      <c r="T66" s="40"/>
    </row>
    <row r="67" spans="10:20" ht="44.25" customHeight="1" x14ac:dyDescent="0.4">
      <c r="J67" s="40"/>
      <c r="T67" s="40"/>
    </row>
    <row r="68" spans="10:20" ht="44.25" customHeight="1" x14ac:dyDescent="0.4">
      <c r="J68" s="40"/>
      <c r="T68" s="40"/>
    </row>
    <row r="69" spans="10:20" ht="44.25" customHeight="1" x14ac:dyDescent="0.4">
      <c r="J69" s="40"/>
      <c r="T69" s="40"/>
    </row>
    <row r="70" spans="10:20" ht="62.25" customHeight="1" x14ac:dyDescent="0.4">
      <c r="J70" s="40"/>
      <c r="T70" s="40"/>
    </row>
    <row r="71" spans="10:20" ht="44.25" customHeight="1" x14ac:dyDescent="0.4">
      <c r="J71" s="40"/>
      <c r="T71" s="40"/>
    </row>
    <row r="72" spans="10:20" x14ac:dyDescent="0.4">
      <c r="J72" s="40"/>
      <c r="T72" s="40"/>
    </row>
    <row r="73" spans="10:20" ht="37.5" customHeight="1" x14ac:dyDescent="0.4">
      <c r="J73" s="40"/>
      <c r="T73" s="40"/>
    </row>
    <row r="74" spans="10:20" ht="59.25" customHeight="1" x14ac:dyDescent="0.4">
      <c r="J74" s="40"/>
      <c r="T74" s="40"/>
    </row>
    <row r="75" spans="10:20" ht="44.25" customHeight="1" x14ac:dyDescent="0.4">
      <c r="J75" s="40"/>
      <c r="T75" s="40"/>
    </row>
    <row r="76" spans="10:20" ht="44.25" customHeight="1" x14ac:dyDescent="0.4">
      <c r="J76" s="40"/>
      <c r="T76" s="40"/>
    </row>
    <row r="77" spans="10:20" ht="44.25" customHeight="1" x14ac:dyDescent="0.4">
      <c r="J77" s="40"/>
      <c r="T77" s="40"/>
    </row>
    <row r="78" spans="10:20" ht="44.25" customHeight="1" x14ac:dyDescent="0.4">
      <c r="J78" s="40"/>
      <c r="T78" s="40"/>
    </row>
    <row r="79" spans="10:20" ht="44.25" customHeight="1" x14ac:dyDescent="0.4">
      <c r="J79" s="40"/>
      <c r="T79" s="40"/>
    </row>
    <row r="80" spans="10:20" ht="44.25" customHeight="1" x14ac:dyDescent="0.4">
      <c r="J80" s="40"/>
      <c r="T80" s="40"/>
    </row>
    <row r="81" spans="10:10" ht="44.25" customHeight="1" x14ac:dyDescent="0.4">
      <c r="J81" s="40"/>
    </row>
    <row r="82" spans="10:10" ht="44.25" customHeight="1" x14ac:dyDescent="0.4">
      <c r="J82" s="40"/>
    </row>
    <row r="83" spans="10:10" ht="44.25" customHeight="1" x14ac:dyDescent="0.4">
      <c r="J83" s="40"/>
    </row>
    <row r="84" spans="10:10" ht="44.25" customHeight="1" x14ac:dyDescent="0.4">
      <c r="J84" s="40"/>
    </row>
    <row r="85" spans="10:10" ht="44.25" customHeight="1" x14ac:dyDescent="0.4">
      <c r="J85" s="40"/>
    </row>
    <row r="86" spans="10:10" ht="44.25" customHeight="1" x14ac:dyDescent="0.4">
      <c r="J86" s="40"/>
    </row>
    <row r="87" spans="10:10" ht="44.25" customHeight="1" x14ac:dyDescent="0.4">
      <c r="J87" s="40"/>
    </row>
    <row r="88" spans="10:10" ht="44.25" customHeight="1" x14ac:dyDescent="0.4">
      <c r="J88" s="40"/>
    </row>
    <row r="89" spans="10:10" ht="44.25" customHeight="1" x14ac:dyDescent="0.4">
      <c r="J89" s="40"/>
    </row>
    <row r="90" spans="10:10" ht="44.25" customHeight="1" x14ac:dyDescent="0.4">
      <c r="J90" s="40"/>
    </row>
    <row r="91" spans="10:10" ht="44.25" customHeight="1" x14ac:dyDescent="0.4">
      <c r="J91" s="40"/>
    </row>
  </sheetData>
  <mergeCells count="186">
    <mergeCell ref="BU4:BV4"/>
    <mergeCell ref="M5:O5"/>
    <mergeCell ref="W5:Y5"/>
    <mergeCell ref="BK13:BL13"/>
    <mergeCell ref="BS13:BS14"/>
    <mergeCell ref="BT13:BV13"/>
    <mergeCell ref="BR2:BW2"/>
    <mergeCell ref="J3:J29"/>
    <mergeCell ref="K3:K12"/>
    <mergeCell ref="L3:N3"/>
    <mergeCell ref="T3:T24"/>
    <mergeCell ref="U3:U7"/>
    <mergeCell ref="V3:V7"/>
    <mergeCell ref="W3:Y3"/>
    <mergeCell ref="AD3:AD23"/>
    <mergeCell ref="AE3:AE12"/>
    <mergeCell ref="J2:O2"/>
    <mergeCell ref="T2:Y2"/>
    <mergeCell ref="AD2:AI2"/>
    <mergeCell ref="AN2:AS2"/>
    <mergeCell ref="AX2:BC2"/>
    <mergeCell ref="BH2:BM2"/>
    <mergeCell ref="BT3:BV3"/>
    <mergeCell ref="L4:L9"/>
    <mergeCell ref="M4:O4"/>
    <mergeCell ref="W4:Y4"/>
    <mergeCell ref="BT4:BT5"/>
    <mergeCell ref="M11:O11"/>
    <mergeCell ref="V11:X11"/>
    <mergeCell ref="AF11:AH11"/>
    <mergeCell ref="BU5:BV5"/>
    <mergeCell ref="AQ6:AQ7"/>
    <mergeCell ref="AZ3:BB5"/>
    <mergeCell ref="BH3:BH19"/>
    <mergeCell ref="BI3:BI14"/>
    <mergeCell ref="BJ3:BL9"/>
    <mergeCell ref="BR3:BR29"/>
    <mergeCell ref="BS3:BS5"/>
    <mergeCell ref="AZ6:AZ9"/>
    <mergeCell ref="BA6:BA8"/>
    <mergeCell ref="BS6:BS8"/>
    <mergeCell ref="BA9:BB9"/>
    <mergeCell ref="BT6:BV6"/>
    <mergeCell ref="BT7:BT8"/>
    <mergeCell ref="BU7:BV7"/>
    <mergeCell ref="BU8:BV8"/>
    <mergeCell ref="AX3:AX23"/>
    <mergeCell ref="AY3:AY9"/>
    <mergeCell ref="BU10:BV10"/>
    <mergeCell ref="AP11:AR11"/>
    <mergeCell ref="BU11:BU12"/>
    <mergeCell ref="B6:G10"/>
    <mergeCell ref="M6:O6"/>
    <mergeCell ref="W6:Y6"/>
    <mergeCell ref="AF6:AF9"/>
    <mergeCell ref="AG6:AG8"/>
    <mergeCell ref="AP6:AP9"/>
    <mergeCell ref="M9:O9"/>
    <mergeCell ref="V9:X9"/>
    <mergeCell ref="AG9:AH9"/>
    <mergeCell ref="M7:O7"/>
    <mergeCell ref="W7:Y7"/>
    <mergeCell ref="M8:O8"/>
    <mergeCell ref="U8:U9"/>
    <mergeCell ref="V8:X8"/>
    <mergeCell ref="AP15:AR17"/>
    <mergeCell ref="BI15:BI19"/>
    <mergeCell ref="AY17:AY23"/>
    <mergeCell ref="AZ17:BB19"/>
    <mergeCell ref="AF21:AH21"/>
    <mergeCell ref="AZ13:AZ16"/>
    <mergeCell ref="BA13:BA15"/>
    <mergeCell ref="AF3:AH5"/>
    <mergeCell ref="AN3:AN20"/>
    <mergeCell ref="AO3:AO14"/>
    <mergeCell ref="AP3:AR5"/>
    <mergeCell ref="AQ8:AR8"/>
    <mergeCell ref="AQ9:AR9"/>
    <mergeCell ref="AP13:AQ14"/>
    <mergeCell ref="AF12:AH12"/>
    <mergeCell ref="AP12:AR12"/>
    <mergeCell ref="BS15:BS16"/>
    <mergeCell ref="BT15:BV15"/>
    <mergeCell ref="W16:Y16"/>
    <mergeCell ref="AF16:AF19"/>
    <mergeCell ref="AG16:AG18"/>
    <mergeCell ref="M12:O12"/>
    <mergeCell ref="BS9:BS12"/>
    <mergeCell ref="BU9:BV9"/>
    <mergeCell ref="M10:O10"/>
    <mergeCell ref="U10:U11"/>
    <mergeCell ref="V10:X10"/>
    <mergeCell ref="AF10:AH10"/>
    <mergeCell ref="AP10:AR10"/>
    <mergeCell ref="AY10:AY16"/>
    <mergeCell ref="AZ10:BB12"/>
    <mergeCell ref="BA16:BB16"/>
    <mergeCell ref="BJ16:BJ19"/>
    <mergeCell ref="BK16:BK18"/>
    <mergeCell ref="BT16:BV16"/>
    <mergeCell ref="W17:Y17"/>
    <mergeCell ref="W15:Y15"/>
    <mergeCell ref="AO15:AO20"/>
    <mergeCell ref="AP18:AP20"/>
    <mergeCell ref="AQ18:AR18"/>
    <mergeCell ref="BT18:BV18"/>
    <mergeCell ref="W19:Y19"/>
    <mergeCell ref="AG19:AH19"/>
    <mergeCell ref="AQ19:AR19"/>
    <mergeCell ref="BK19:BL19"/>
    <mergeCell ref="K13:K14"/>
    <mergeCell ref="L13:N13"/>
    <mergeCell ref="V13:V18"/>
    <mergeCell ref="W13:Y13"/>
    <mergeCell ref="AE13:AE23"/>
    <mergeCell ref="AF13:AH15"/>
    <mergeCell ref="BJ10:BJ13"/>
    <mergeCell ref="BK10:BK12"/>
    <mergeCell ref="BT10:BT12"/>
    <mergeCell ref="L10:L12"/>
    <mergeCell ref="L14:N14"/>
    <mergeCell ref="W14:Y14"/>
    <mergeCell ref="BJ14:BL14"/>
    <mergeCell ref="BT14:BV14"/>
    <mergeCell ref="BJ15:BL15"/>
    <mergeCell ref="U12:U21"/>
    <mergeCell ref="V12:X12"/>
    <mergeCell ref="M22:N22"/>
    <mergeCell ref="U22:U24"/>
    <mergeCell ref="BT19:BV19"/>
    <mergeCell ref="W20:Y20"/>
    <mergeCell ref="AF20:AH20"/>
    <mergeCell ref="AQ20:AR20"/>
    <mergeCell ref="AZ20:AZ23"/>
    <mergeCell ref="BA20:BA22"/>
    <mergeCell ref="BT20:BT21"/>
    <mergeCell ref="BU20:BV20"/>
    <mergeCell ref="W21:Y21"/>
    <mergeCell ref="B26:G27"/>
    <mergeCell ref="K26:K29"/>
    <mergeCell ref="L26:N26"/>
    <mergeCell ref="AX26:BA27"/>
    <mergeCell ref="BK26:BL26"/>
    <mergeCell ref="BU26:BV26"/>
    <mergeCell ref="L27:L29"/>
    <mergeCell ref="BS22:BS26"/>
    <mergeCell ref="BT22:BV23"/>
    <mergeCell ref="M23:N23"/>
    <mergeCell ref="V23:X23"/>
    <mergeCell ref="AF23:AH23"/>
    <mergeCell ref="BA23:BB23"/>
    <mergeCell ref="M24:N24"/>
    <mergeCell ref="V24:X24"/>
    <mergeCell ref="BK24:BK25"/>
    <mergeCell ref="V22:X22"/>
    <mergeCell ref="AF22:AH22"/>
    <mergeCell ref="BH22:BH30"/>
    <mergeCell ref="BI22:BJ26"/>
    <mergeCell ref="BK22:BK23"/>
    <mergeCell ref="BT24:BT26"/>
    <mergeCell ref="K15:K25"/>
    <mergeCell ref="BS19:BS21"/>
    <mergeCell ref="BK29:BL29"/>
    <mergeCell ref="BT29:BV29"/>
    <mergeCell ref="BH21:BM21"/>
    <mergeCell ref="BU21:BV21"/>
    <mergeCell ref="L22:L24"/>
    <mergeCell ref="BI30:BL30"/>
    <mergeCell ref="M27:N27"/>
    <mergeCell ref="BI27:BJ29"/>
    <mergeCell ref="BK27:BL27"/>
    <mergeCell ref="BS27:BS29"/>
    <mergeCell ref="BT27:BV28"/>
    <mergeCell ref="M28:N28"/>
    <mergeCell ref="AX28:BB28"/>
    <mergeCell ref="BK28:BL28"/>
    <mergeCell ref="M29:N29"/>
    <mergeCell ref="AX29:BA30"/>
    <mergeCell ref="L15:N21"/>
    <mergeCell ref="V19:V21"/>
    <mergeCell ref="BU24:BU25"/>
    <mergeCell ref="L25:N25"/>
    <mergeCell ref="BS17:BS18"/>
    <mergeCell ref="BT17:BV17"/>
    <mergeCell ref="W18:Y18"/>
    <mergeCell ref="AX25:BC25"/>
  </mergeCells>
  <phoneticPr fontId="4"/>
  <printOptions horizontalCentered="1"/>
  <pageMargins left="0.23622047244094491" right="0.23622047244094491" top="0.19685039370078741" bottom="0.19685039370078741" header="0" footer="0"/>
  <pageSetup paperSize="9" scale="47" fitToWidth="0" orientation="portrait" r:id="rId1"/>
  <headerFooter>
    <oddHeader>&amp;C島嶼等供給約款　電気料金メニュー　単価表</oddHeader>
    <oddFooter>&amp;L一般　東京電力パワーグリッド株式会社　パワーグリッドサービス部　2023年5月作成&amp;R&amp;P/&amp;N</oddFooter>
  </headerFooter>
  <colBreaks count="7" manualBreakCount="7">
    <brk id="9" max="30" man="1"/>
    <brk id="19" max="30" man="1"/>
    <brk id="29" max="30" man="1"/>
    <brk id="39" max="30" man="1"/>
    <brk id="49" max="30" man="1"/>
    <brk id="59" max="30" man="1"/>
    <brk id="69" max="3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EF9F-B777-46DC-B23D-523EF3D39779}">
  <sheetPr>
    <tabColor theme="4"/>
  </sheetPr>
  <dimension ref="A1:AY38"/>
  <sheetViews>
    <sheetView zoomScale="85" zoomScaleNormal="85" workbookViewId="0">
      <pane xSplit="1" ySplit="6" topLeftCell="B21" activePane="bottomRight" state="frozen"/>
      <selection activeCell="D44" sqref="D44:O44"/>
      <selection pane="topRight" activeCell="D44" sqref="D44:O44"/>
      <selection pane="bottomLeft" activeCell="D44" sqref="D44:O44"/>
      <selection pane="bottomRight" activeCell="D44" sqref="D44:O44"/>
    </sheetView>
  </sheetViews>
  <sheetFormatPr defaultColWidth="7.25" defaultRowHeight="18.75" x14ac:dyDescent="0.4"/>
  <cols>
    <col min="1" max="1" width="5.5" style="78" bestFit="1" customWidth="1"/>
    <col min="2" max="2" width="6.25" style="78" customWidth="1"/>
    <col min="3" max="6" width="6" style="78" bestFit="1" customWidth="1"/>
    <col min="7" max="8" width="7" style="78" bestFit="1" customWidth="1"/>
    <col min="9" max="11" width="6" style="78" bestFit="1" customWidth="1"/>
    <col min="12" max="14" width="5" style="78" bestFit="1" customWidth="1"/>
    <col min="15" max="18" width="6" style="78" bestFit="1" customWidth="1"/>
    <col min="19" max="19" width="9" style="78" customWidth="1"/>
    <col min="20" max="20" width="5.5" style="78" bestFit="1" customWidth="1"/>
    <col min="21" max="21" width="6.75" style="110" bestFit="1" customWidth="1"/>
    <col min="22" max="22" width="7.75" style="110" bestFit="1" customWidth="1"/>
    <col min="23" max="23" width="7.75" style="78" bestFit="1" customWidth="1"/>
    <col min="24" max="25" width="8.75" style="78" bestFit="1" customWidth="1"/>
    <col min="26" max="32" width="9.875" style="78" bestFit="1" customWidth="1"/>
    <col min="33" max="35" width="6.5" style="78" bestFit="1" customWidth="1"/>
    <col min="36" max="38" width="7.5" style="78" bestFit="1" customWidth="1"/>
    <col min="39" max="39" width="8.5" style="78" bestFit="1" customWidth="1"/>
    <col min="40" max="16384" width="7.25" style="78"/>
  </cols>
  <sheetData>
    <row r="1" spans="1:51" ht="19.5" thickBot="1" x14ac:dyDescent="0.45">
      <c r="A1" s="78" t="s">
        <v>226</v>
      </c>
      <c r="U1" s="78"/>
      <c r="V1" s="78"/>
    </row>
    <row r="2" spans="1:51" ht="38.25" thickBot="1" x14ac:dyDescent="0.45">
      <c r="A2" s="347" t="s">
        <v>227</v>
      </c>
      <c r="B2" s="348" t="s">
        <v>228</v>
      </c>
      <c r="C2" s="343" t="s">
        <v>229</v>
      </c>
      <c r="D2" s="349"/>
      <c r="E2" s="349"/>
      <c r="F2" s="349"/>
      <c r="G2" s="349"/>
      <c r="H2" s="349"/>
      <c r="I2" s="349"/>
      <c r="J2" s="349"/>
      <c r="K2" s="349"/>
      <c r="L2" s="349" t="s">
        <v>62</v>
      </c>
      <c r="M2" s="349"/>
      <c r="N2" s="349"/>
      <c r="O2" s="349"/>
      <c r="P2" s="349"/>
      <c r="Q2" s="349" t="s">
        <v>115</v>
      </c>
      <c r="R2" s="349"/>
      <c r="S2" s="79" t="s">
        <v>145</v>
      </c>
      <c r="T2" s="347" t="s">
        <v>227</v>
      </c>
      <c r="U2" s="342" t="s">
        <v>230</v>
      </c>
      <c r="V2" s="342" t="s">
        <v>231</v>
      </c>
      <c r="W2" s="342" t="s">
        <v>232</v>
      </c>
      <c r="X2" s="343" t="s">
        <v>233</v>
      </c>
      <c r="Y2" s="343"/>
      <c r="Z2" s="343"/>
      <c r="AA2" s="343"/>
      <c r="AB2" s="343"/>
      <c r="AC2" s="343"/>
      <c r="AD2" s="343"/>
      <c r="AE2" s="343"/>
      <c r="AF2" s="343"/>
      <c r="AG2" s="343" t="s">
        <v>62</v>
      </c>
      <c r="AH2" s="343"/>
      <c r="AI2" s="343"/>
      <c r="AJ2" s="343"/>
      <c r="AK2" s="343"/>
      <c r="AL2" s="80" t="s">
        <v>115</v>
      </c>
      <c r="AM2" s="80" t="s">
        <v>145</v>
      </c>
      <c r="AW2" s="344" t="s">
        <v>234</v>
      </c>
      <c r="AX2" s="345"/>
      <c r="AY2" s="81" t="s">
        <v>235</v>
      </c>
    </row>
    <row r="3" spans="1:51" s="83" customFormat="1" ht="56.25" x14ac:dyDescent="0.4">
      <c r="A3" s="347"/>
      <c r="B3" s="348"/>
      <c r="C3" s="340" t="s">
        <v>74</v>
      </c>
      <c r="D3" s="340"/>
      <c r="E3" s="340"/>
      <c r="F3" s="340"/>
      <c r="G3" s="340"/>
      <c r="H3" s="340"/>
      <c r="I3" s="340" t="s">
        <v>119</v>
      </c>
      <c r="J3" s="340"/>
      <c r="K3" s="340"/>
      <c r="L3" s="340" t="s">
        <v>63</v>
      </c>
      <c r="M3" s="340"/>
      <c r="N3" s="340"/>
      <c r="O3" s="340"/>
      <c r="P3" s="340"/>
      <c r="Q3" s="340" t="s">
        <v>116</v>
      </c>
      <c r="R3" s="340"/>
      <c r="S3" s="339" t="s">
        <v>63</v>
      </c>
      <c r="T3" s="347"/>
      <c r="U3" s="342"/>
      <c r="V3" s="342"/>
      <c r="W3" s="342"/>
      <c r="X3" s="340" t="s">
        <v>74</v>
      </c>
      <c r="Y3" s="340"/>
      <c r="Z3" s="340"/>
      <c r="AA3" s="340"/>
      <c r="AB3" s="340"/>
      <c r="AC3" s="340"/>
      <c r="AD3" s="340" t="s">
        <v>119</v>
      </c>
      <c r="AE3" s="340"/>
      <c r="AF3" s="340"/>
      <c r="AG3" s="340" t="s">
        <v>63</v>
      </c>
      <c r="AH3" s="340"/>
      <c r="AI3" s="340"/>
      <c r="AJ3" s="340"/>
      <c r="AK3" s="340"/>
      <c r="AL3" s="82" t="s">
        <v>116</v>
      </c>
      <c r="AM3" s="339" t="s">
        <v>63</v>
      </c>
      <c r="AW3" s="84" t="s">
        <v>236</v>
      </c>
      <c r="AX3" s="85" t="s">
        <v>237</v>
      </c>
      <c r="AY3" s="336">
        <v>2.98</v>
      </c>
    </row>
    <row r="4" spans="1:51" ht="76.900000000000006" customHeight="1" thickBot="1" x14ac:dyDescent="0.45">
      <c r="A4" s="347"/>
      <c r="B4" s="348"/>
      <c r="C4" s="338" t="s">
        <v>75</v>
      </c>
      <c r="D4" s="338" t="s">
        <v>81</v>
      </c>
      <c r="E4" s="338" t="s">
        <v>87</v>
      </c>
      <c r="F4" s="338" t="s">
        <v>97</v>
      </c>
      <c r="G4" s="338" t="s">
        <v>103</v>
      </c>
      <c r="H4" s="338" t="s">
        <v>110</v>
      </c>
      <c r="I4" s="338" t="s">
        <v>120</v>
      </c>
      <c r="J4" s="338" t="s">
        <v>130</v>
      </c>
      <c r="K4" s="338" t="s">
        <v>133</v>
      </c>
      <c r="L4" s="338" t="s">
        <v>64</v>
      </c>
      <c r="M4" s="338" t="s">
        <v>76</v>
      </c>
      <c r="N4" s="338" t="s">
        <v>82</v>
      </c>
      <c r="O4" s="338" t="s">
        <v>88</v>
      </c>
      <c r="P4" s="338" t="s">
        <v>98</v>
      </c>
      <c r="Q4" s="339" t="s">
        <v>238</v>
      </c>
      <c r="R4" s="339" t="s">
        <v>239</v>
      </c>
      <c r="S4" s="339"/>
      <c r="T4" s="347"/>
      <c r="U4" s="342"/>
      <c r="V4" s="342"/>
      <c r="W4" s="342"/>
      <c r="X4" s="338" t="s">
        <v>75</v>
      </c>
      <c r="Y4" s="338" t="s">
        <v>81</v>
      </c>
      <c r="Z4" s="338" t="s">
        <v>87</v>
      </c>
      <c r="AA4" s="338" t="s">
        <v>97</v>
      </c>
      <c r="AB4" s="338" t="s">
        <v>103</v>
      </c>
      <c r="AC4" s="338" t="s">
        <v>110</v>
      </c>
      <c r="AD4" s="338" t="s">
        <v>120</v>
      </c>
      <c r="AE4" s="338" t="s">
        <v>130</v>
      </c>
      <c r="AF4" s="338" t="s">
        <v>133</v>
      </c>
      <c r="AG4" s="338" t="s">
        <v>64</v>
      </c>
      <c r="AH4" s="338" t="s">
        <v>76</v>
      </c>
      <c r="AI4" s="338" t="s">
        <v>82</v>
      </c>
      <c r="AJ4" s="338" t="s">
        <v>88</v>
      </c>
      <c r="AK4" s="338" t="s">
        <v>98</v>
      </c>
      <c r="AL4" s="346" t="s">
        <v>117</v>
      </c>
      <c r="AM4" s="339"/>
      <c r="AW4" s="86" t="s">
        <v>240</v>
      </c>
      <c r="AX4" s="87" t="s">
        <v>241</v>
      </c>
      <c r="AY4" s="341"/>
    </row>
    <row r="5" spans="1:51" ht="76.900000000000006" customHeight="1" x14ac:dyDescent="0.4">
      <c r="A5" s="347"/>
      <c r="B5" s="348"/>
      <c r="C5" s="338"/>
      <c r="D5" s="338"/>
      <c r="E5" s="338"/>
      <c r="F5" s="338"/>
      <c r="G5" s="338"/>
      <c r="H5" s="338"/>
      <c r="I5" s="338"/>
      <c r="J5" s="338"/>
      <c r="K5" s="338"/>
      <c r="L5" s="338"/>
      <c r="M5" s="338"/>
      <c r="N5" s="338"/>
      <c r="O5" s="338"/>
      <c r="P5" s="338"/>
      <c r="Q5" s="339"/>
      <c r="R5" s="339"/>
      <c r="S5" s="339"/>
      <c r="T5" s="347"/>
      <c r="U5" s="342"/>
      <c r="V5" s="342"/>
      <c r="W5" s="342"/>
      <c r="X5" s="338"/>
      <c r="Y5" s="338"/>
      <c r="Z5" s="338"/>
      <c r="AA5" s="338"/>
      <c r="AB5" s="338"/>
      <c r="AC5" s="338"/>
      <c r="AD5" s="338"/>
      <c r="AE5" s="338"/>
      <c r="AF5" s="338"/>
      <c r="AG5" s="338"/>
      <c r="AH5" s="338"/>
      <c r="AI5" s="338"/>
      <c r="AJ5" s="338"/>
      <c r="AK5" s="338"/>
      <c r="AL5" s="346"/>
      <c r="AM5" s="339"/>
      <c r="AW5" s="86"/>
      <c r="AX5" s="85" t="s">
        <v>242</v>
      </c>
      <c r="AY5" s="336">
        <v>3.36</v>
      </c>
    </row>
    <row r="6" spans="1:51" ht="76.900000000000006" customHeight="1" thickBot="1" x14ac:dyDescent="0.45">
      <c r="A6" s="347"/>
      <c r="B6" s="348"/>
      <c r="C6" s="338"/>
      <c r="D6" s="338"/>
      <c r="E6" s="338"/>
      <c r="F6" s="338"/>
      <c r="G6" s="338"/>
      <c r="H6" s="338"/>
      <c r="I6" s="338"/>
      <c r="J6" s="338"/>
      <c r="K6" s="338"/>
      <c r="L6" s="338"/>
      <c r="M6" s="338"/>
      <c r="N6" s="338"/>
      <c r="O6" s="338"/>
      <c r="P6" s="338"/>
      <c r="Q6" s="339"/>
      <c r="R6" s="339"/>
      <c r="S6" s="339"/>
      <c r="T6" s="347"/>
      <c r="U6" s="342"/>
      <c r="V6" s="342"/>
      <c r="W6" s="342"/>
      <c r="X6" s="338"/>
      <c r="Y6" s="338"/>
      <c r="Z6" s="338"/>
      <c r="AA6" s="338"/>
      <c r="AB6" s="338"/>
      <c r="AC6" s="338"/>
      <c r="AD6" s="338"/>
      <c r="AE6" s="338"/>
      <c r="AF6" s="338"/>
      <c r="AG6" s="338"/>
      <c r="AH6" s="338"/>
      <c r="AI6" s="338"/>
      <c r="AJ6" s="338"/>
      <c r="AK6" s="338"/>
      <c r="AL6" s="346"/>
      <c r="AM6" s="339"/>
      <c r="AW6" s="88"/>
      <c r="AX6" s="89" t="s">
        <v>243</v>
      </c>
      <c r="AY6" s="337"/>
    </row>
    <row r="7" spans="1:51" x14ac:dyDescent="0.4">
      <c r="A7" s="90">
        <v>2201</v>
      </c>
      <c r="B7" s="91">
        <v>3.36</v>
      </c>
      <c r="C7" s="91">
        <v>13.05</v>
      </c>
      <c r="D7" s="91">
        <v>26.1</v>
      </c>
      <c r="E7" s="91">
        <v>52.2</v>
      </c>
      <c r="F7" s="91">
        <v>78.3</v>
      </c>
      <c r="G7" s="91">
        <v>130.5</v>
      </c>
      <c r="H7" s="91">
        <v>130.5</v>
      </c>
      <c r="I7" s="91">
        <v>38.979999999999997</v>
      </c>
      <c r="J7" s="91">
        <v>77.959999999999994</v>
      </c>
      <c r="K7" s="91">
        <v>77.959999999999994</v>
      </c>
      <c r="L7" s="91">
        <v>1.05</v>
      </c>
      <c r="M7" s="91">
        <v>2.1</v>
      </c>
      <c r="N7" s="91">
        <v>2.1</v>
      </c>
      <c r="O7" s="91">
        <v>21.03</v>
      </c>
      <c r="P7" s="91">
        <v>21.03</v>
      </c>
      <c r="Q7" s="91">
        <v>11.06</v>
      </c>
      <c r="R7" s="91">
        <v>22.11</v>
      </c>
      <c r="S7" s="92" t="s">
        <v>192</v>
      </c>
      <c r="T7" s="90">
        <v>2201</v>
      </c>
      <c r="U7" s="93">
        <v>0</v>
      </c>
      <c r="V7" s="92">
        <v>-0.53</v>
      </c>
      <c r="W7" s="92">
        <v>-0.53</v>
      </c>
      <c r="X7" s="92">
        <v>-2.0699999999999998</v>
      </c>
      <c r="Y7" s="92">
        <v>-4.1500000000000004</v>
      </c>
      <c r="Z7" s="92">
        <v>-8.2899999999999991</v>
      </c>
      <c r="AA7" s="92">
        <v>-12.44</v>
      </c>
      <c r="AB7" s="92">
        <v>-20.73</v>
      </c>
      <c r="AC7" s="92">
        <v>-20.73</v>
      </c>
      <c r="AD7" s="92">
        <v>-6.19</v>
      </c>
      <c r="AE7" s="92">
        <v>-12.39</v>
      </c>
      <c r="AF7" s="92">
        <v>-12.39</v>
      </c>
      <c r="AG7" s="92">
        <v>-0.17</v>
      </c>
      <c r="AH7" s="92">
        <v>-0.33</v>
      </c>
      <c r="AI7" s="92">
        <v>-0.33</v>
      </c>
      <c r="AJ7" s="92">
        <v>-3.34</v>
      </c>
      <c r="AK7" s="92">
        <v>-3.34</v>
      </c>
      <c r="AL7" s="92">
        <v>-3.51</v>
      </c>
      <c r="AM7" s="92">
        <v>-53.38</v>
      </c>
      <c r="AP7" s="94" t="s">
        <v>244</v>
      </c>
      <c r="AQ7" s="94" t="s">
        <v>245</v>
      </c>
      <c r="AR7" s="94" t="s">
        <v>246</v>
      </c>
      <c r="AS7" s="94" t="s">
        <v>247</v>
      </c>
    </row>
    <row r="8" spans="1:51" x14ac:dyDescent="0.4">
      <c r="A8" s="90">
        <v>2202</v>
      </c>
      <c r="B8" s="91">
        <v>3.36</v>
      </c>
      <c r="C8" s="91">
        <v>13.05</v>
      </c>
      <c r="D8" s="91">
        <v>26.1</v>
      </c>
      <c r="E8" s="91">
        <v>52.2</v>
      </c>
      <c r="F8" s="91">
        <v>78.3</v>
      </c>
      <c r="G8" s="91">
        <v>130.5</v>
      </c>
      <c r="H8" s="91">
        <v>130.5</v>
      </c>
      <c r="I8" s="91">
        <v>38.979999999999997</v>
      </c>
      <c r="J8" s="91">
        <v>77.959999999999994</v>
      </c>
      <c r="K8" s="91">
        <v>77.959999999999994</v>
      </c>
      <c r="L8" s="91">
        <v>1.05</v>
      </c>
      <c r="M8" s="91">
        <v>2.1</v>
      </c>
      <c r="N8" s="91">
        <v>2.1</v>
      </c>
      <c r="O8" s="91">
        <v>21.03</v>
      </c>
      <c r="P8" s="91">
        <v>21.03</v>
      </c>
      <c r="Q8" s="91">
        <v>11.06</v>
      </c>
      <c r="R8" s="91">
        <v>22.11</v>
      </c>
      <c r="S8" s="92" t="s">
        <v>192</v>
      </c>
      <c r="T8" s="90">
        <v>2202</v>
      </c>
      <c r="U8" s="93">
        <v>0</v>
      </c>
      <c r="V8" s="92">
        <v>0.74</v>
      </c>
      <c r="W8" s="92">
        <v>0.74</v>
      </c>
      <c r="X8" s="92">
        <v>2.89</v>
      </c>
      <c r="Y8" s="92">
        <v>5.77</v>
      </c>
      <c r="Z8" s="92">
        <v>11.54</v>
      </c>
      <c r="AA8" s="92">
        <v>17.309999999999999</v>
      </c>
      <c r="AB8" s="92">
        <v>28.85</v>
      </c>
      <c r="AC8" s="92">
        <v>28.85</v>
      </c>
      <c r="AD8" s="92">
        <v>8.6199999999999992</v>
      </c>
      <c r="AE8" s="92">
        <v>17.239999999999998</v>
      </c>
      <c r="AF8" s="92">
        <v>17.239999999999998</v>
      </c>
      <c r="AG8" s="92">
        <v>0.23</v>
      </c>
      <c r="AH8" s="92">
        <v>0.46</v>
      </c>
      <c r="AI8" s="92">
        <v>0.46</v>
      </c>
      <c r="AJ8" s="92">
        <v>4.6500000000000004</v>
      </c>
      <c r="AK8" s="92">
        <v>4.6500000000000004</v>
      </c>
      <c r="AL8" s="92">
        <v>4.8899999999999997</v>
      </c>
      <c r="AM8" s="92">
        <v>74.27</v>
      </c>
      <c r="AP8" s="78">
        <v>2101</v>
      </c>
      <c r="AQ8" s="94">
        <v>10</v>
      </c>
      <c r="AR8" s="94" t="s">
        <v>248</v>
      </c>
      <c r="AS8" s="95">
        <v>5.2</v>
      </c>
      <c r="AU8" s="96">
        <v>-5.2</v>
      </c>
    </row>
    <row r="9" spans="1:51" x14ac:dyDescent="0.4">
      <c r="A9" s="90">
        <v>2203</v>
      </c>
      <c r="B9" s="91">
        <v>3.36</v>
      </c>
      <c r="C9" s="91">
        <v>13.05</v>
      </c>
      <c r="D9" s="91">
        <v>26.1</v>
      </c>
      <c r="E9" s="91">
        <v>52.2</v>
      </c>
      <c r="F9" s="91">
        <v>78.3</v>
      </c>
      <c r="G9" s="91">
        <v>130.5</v>
      </c>
      <c r="H9" s="91">
        <v>130.5</v>
      </c>
      <c r="I9" s="91">
        <v>38.979999999999997</v>
      </c>
      <c r="J9" s="91">
        <v>77.959999999999994</v>
      </c>
      <c r="K9" s="91">
        <v>77.959999999999994</v>
      </c>
      <c r="L9" s="91">
        <v>1.05</v>
      </c>
      <c r="M9" s="91">
        <v>2.1</v>
      </c>
      <c r="N9" s="91">
        <v>2.1</v>
      </c>
      <c r="O9" s="91">
        <v>21.03</v>
      </c>
      <c r="P9" s="91">
        <v>21.03</v>
      </c>
      <c r="Q9" s="91">
        <v>11.06</v>
      </c>
      <c r="R9" s="91">
        <v>22.11</v>
      </c>
      <c r="S9" s="92" t="s">
        <v>192</v>
      </c>
      <c r="T9" s="90">
        <v>2203</v>
      </c>
      <c r="U9" s="93">
        <v>0</v>
      </c>
      <c r="V9" s="92">
        <v>1.83</v>
      </c>
      <c r="W9" s="92">
        <v>1.83</v>
      </c>
      <c r="X9" s="92">
        <v>7.13</v>
      </c>
      <c r="Y9" s="92">
        <v>14.24</v>
      </c>
      <c r="Z9" s="92">
        <v>28.49</v>
      </c>
      <c r="AA9" s="92">
        <v>42.73</v>
      </c>
      <c r="AB9" s="92">
        <v>71.22</v>
      </c>
      <c r="AC9" s="92">
        <v>71.22</v>
      </c>
      <c r="AD9" s="92">
        <v>21.27</v>
      </c>
      <c r="AE9" s="92">
        <v>42.55</v>
      </c>
      <c r="AF9" s="92">
        <v>42.55</v>
      </c>
      <c r="AG9" s="92">
        <v>0.57999999999999996</v>
      </c>
      <c r="AH9" s="92">
        <v>1.1499999999999999</v>
      </c>
      <c r="AI9" s="92">
        <v>1.1499999999999999</v>
      </c>
      <c r="AJ9" s="92">
        <v>11.48</v>
      </c>
      <c r="AK9" s="92">
        <v>11.48</v>
      </c>
      <c r="AL9" s="92">
        <v>12.06</v>
      </c>
      <c r="AM9" s="92">
        <v>183.36</v>
      </c>
      <c r="AP9" s="78">
        <v>2102</v>
      </c>
      <c r="AQ9" s="94">
        <v>10</v>
      </c>
      <c r="AR9" s="94" t="s">
        <v>248</v>
      </c>
      <c r="AS9" s="97">
        <v>5.17</v>
      </c>
      <c r="AU9" s="98">
        <v>-5.17</v>
      </c>
    </row>
    <row r="10" spans="1:51" x14ac:dyDescent="0.4">
      <c r="A10" s="90">
        <v>2204</v>
      </c>
      <c r="B10" s="91">
        <v>3.36</v>
      </c>
      <c r="C10" s="91">
        <v>13.05</v>
      </c>
      <c r="D10" s="91">
        <v>26.1</v>
      </c>
      <c r="E10" s="91">
        <v>52.2</v>
      </c>
      <c r="F10" s="91">
        <v>78.3</v>
      </c>
      <c r="G10" s="91">
        <v>130.5</v>
      </c>
      <c r="H10" s="91">
        <v>130.5</v>
      </c>
      <c r="I10" s="91">
        <v>38.979999999999997</v>
      </c>
      <c r="J10" s="91">
        <v>77.959999999999994</v>
      </c>
      <c r="K10" s="91">
        <v>77.959999999999994</v>
      </c>
      <c r="L10" s="91">
        <v>1.05</v>
      </c>
      <c r="M10" s="91">
        <v>2.1</v>
      </c>
      <c r="N10" s="91">
        <v>2.1</v>
      </c>
      <c r="O10" s="91">
        <v>21.03</v>
      </c>
      <c r="P10" s="91">
        <v>21.03</v>
      </c>
      <c r="Q10" s="91">
        <v>11.06</v>
      </c>
      <c r="R10" s="91">
        <v>22.11</v>
      </c>
      <c r="S10" s="92" t="s">
        <v>192</v>
      </c>
      <c r="T10" s="90">
        <v>2204</v>
      </c>
      <c r="U10" s="93">
        <v>0</v>
      </c>
      <c r="V10" s="92">
        <v>2.27</v>
      </c>
      <c r="W10" s="92">
        <v>2.27</v>
      </c>
      <c r="X10" s="92">
        <v>8.84</v>
      </c>
      <c r="Y10" s="92">
        <v>17.670000000000002</v>
      </c>
      <c r="Z10" s="92">
        <v>35.340000000000003</v>
      </c>
      <c r="AA10" s="92">
        <v>53.01</v>
      </c>
      <c r="AB10" s="92">
        <v>88.35</v>
      </c>
      <c r="AC10" s="92">
        <v>88.35</v>
      </c>
      <c r="AD10" s="92">
        <v>26.39</v>
      </c>
      <c r="AE10" s="92">
        <v>52.78</v>
      </c>
      <c r="AF10" s="92">
        <v>52.78</v>
      </c>
      <c r="AG10" s="92">
        <v>0.72</v>
      </c>
      <c r="AH10" s="92">
        <v>1.42</v>
      </c>
      <c r="AI10" s="92">
        <v>1.42</v>
      </c>
      <c r="AJ10" s="92">
        <v>14.24</v>
      </c>
      <c r="AK10" s="92">
        <v>14.24</v>
      </c>
      <c r="AL10" s="92">
        <v>14.96</v>
      </c>
      <c r="AM10" s="92">
        <v>227.46</v>
      </c>
      <c r="AP10" s="78">
        <v>2103</v>
      </c>
      <c r="AQ10" s="94">
        <v>10</v>
      </c>
      <c r="AR10" s="94" t="s">
        <v>248</v>
      </c>
      <c r="AS10" s="97">
        <v>4.8499999999999996</v>
      </c>
      <c r="AU10" s="98">
        <v>-4.8499999999999996</v>
      </c>
    </row>
    <row r="11" spans="1:51" x14ac:dyDescent="0.4">
      <c r="A11" s="90">
        <v>2205</v>
      </c>
      <c r="B11" s="91">
        <v>3.45</v>
      </c>
      <c r="C11" s="91">
        <v>13.4</v>
      </c>
      <c r="D11" s="91">
        <v>26.8</v>
      </c>
      <c r="E11" s="91">
        <v>53.6</v>
      </c>
      <c r="F11" s="91">
        <v>80.400000000000006</v>
      </c>
      <c r="G11" s="91">
        <v>134</v>
      </c>
      <c r="H11" s="91">
        <v>134</v>
      </c>
      <c r="I11" s="91">
        <v>40.020000000000003</v>
      </c>
      <c r="J11" s="91">
        <v>80.05</v>
      </c>
      <c r="K11" s="91">
        <v>80.05</v>
      </c>
      <c r="L11" s="91">
        <v>1.08</v>
      </c>
      <c r="M11" s="91">
        <v>2.16</v>
      </c>
      <c r="N11" s="91">
        <v>2.16</v>
      </c>
      <c r="O11" s="91">
        <v>21.6</v>
      </c>
      <c r="P11" s="91">
        <v>21.6</v>
      </c>
      <c r="Q11" s="91">
        <v>11.35</v>
      </c>
      <c r="R11" s="91">
        <v>22.7</v>
      </c>
      <c r="S11" s="92" t="s">
        <v>192</v>
      </c>
      <c r="T11" s="90">
        <v>2205</v>
      </c>
      <c r="U11" s="93">
        <v>0</v>
      </c>
      <c r="V11" s="92">
        <v>2.74</v>
      </c>
      <c r="W11" s="92">
        <v>2.74</v>
      </c>
      <c r="X11" s="92">
        <v>10.64</v>
      </c>
      <c r="Y11" s="92">
        <v>21.28</v>
      </c>
      <c r="Z11" s="92">
        <v>42.55</v>
      </c>
      <c r="AA11" s="92">
        <v>63.83</v>
      </c>
      <c r="AB11" s="92">
        <v>106.38</v>
      </c>
      <c r="AC11" s="92">
        <v>106.38</v>
      </c>
      <c r="AD11" s="92">
        <v>31.78</v>
      </c>
      <c r="AE11" s="92">
        <v>63.55</v>
      </c>
      <c r="AF11" s="92">
        <v>63.55</v>
      </c>
      <c r="AG11" s="92">
        <v>0.86</v>
      </c>
      <c r="AH11" s="92">
        <v>1.71</v>
      </c>
      <c r="AI11" s="92">
        <v>1.71</v>
      </c>
      <c r="AJ11" s="92">
        <v>17.149999999999999</v>
      </c>
      <c r="AK11" s="92">
        <v>17.149999999999999</v>
      </c>
      <c r="AL11" s="92">
        <v>18.02</v>
      </c>
      <c r="AM11" s="92">
        <v>273.88</v>
      </c>
      <c r="AP11" s="78">
        <v>2104</v>
      </c>
      <c r="AQ11" s="94">
        <v>10</v>
      </c>
      <c r="AR11" s="94" t="s">
        <v>248</v>
      </c>
      <c r="AS11" s="97">
        <v>4.32</v>
      </c>
      <c r="AU11" s="98">
        <v>-4.32</v>
      </c>
    </row>
    <row r="12" spans="1:51" x14ac:dyDescent="0.4">
      <c r="A12" s="90">
        <v>2206</v>
      </c>
      <c r="B12" s="91">
        <v>3.45</v>
      </c>
      <c r="C12" s="91">
        <v>13.4</v>
      </c>
      <c r="D12" s="91">
        <v>26.8</v>
      </c>
      <c r="E12" s="91">
        <v>53.6</v>
      </c>
      <c r="F12" s="91">
        <v>80.400000000000006</v>
      </c>
      <c r="G12" s="91">
        <v>134</v>
      </c>
      <c r="H12" s="91">
        <v>134</v>
      </c>
      <c r="I12" s="91">
        <v>40.020000000000003</v>
      </c>
      <c r="J12" s="91">
        <v>80.05</v>
      </c>
      <c r="K12" s="91">
        <v>80.05</v>
      </c>
      <c r="L12" s="91">
        <v>1.08</v>
      </c>
      <c r="M12" s="91">
        <v>2.16</v>
      </c>
      <c r="N12" s="91">
        <v>2.16</v>
      </c>
      <c r="O12" s="91">
        <v>21.6</v>
      </c>
      <c r="P12" s="91">
        <v>21.6</v>
      </c>
      <c r="Q12" s="91">
        <v>11.35</v>
      </c>
      <c r="R12" s="91">
        <v>22.7</v>
      </c>
      <c r="S12" s="92" t="s">
        <v>192</v>
      </c>
      <c r="T12" s="90">
        <v>2206</v>
      </c>
      <c r="U12" s="93">
        <v>0</v>
      </c>
      <c r="V12" s="92">
        <v>2.97</v>
      </c>
      <c r="W12" s="92">
        <v>2.97</v>
      </c>
      <c r="X12" s="92">
        <v>11.55</v>
      </c>
      <c r="Y12" s="92">
        <v>23.08</v>
      </c>
      <c r="Z12" s="92">
        <v>46.16</v>
      </c>
      <c r="AA12" s="92">
        <v>69.239999999999995</v>
      </c>
      <c r="AB12" s="92">
        <v>115.39</v>
      </c>
      <c r="AC12" s="92">
        <v>115.39</v>
      </c>
      <c r="AD12" s="92">
        <v>34.47</v>
      </c>
      <c r="AE12" s="92">
        <v>68.94</v>
      </c>
      <c r="AF12" s="92">
        <v>68.94</v>
      </c>
      <c r="AG12" s="92">
        <v>0.93</v>
      </c>
      <c r="AH12" s="92">
        <v>1.86</v>
      </c>
      <c r="AI12" s="92">
        <v>1.86</v>
      </c>
      <c r="AJ12" s="92">
        <v>18.600000000000001</v>
      </c>
      <c r="AK12" s="92">
        <v>18.600000000000001</v>
      </c>
      <c r="AL12" s="92">
        <v>19.55</v>
      </c>
      <c r="AM12" s="92">
        <v>297.08999999999997</v>
      </c>
      <c r="AP12" s="78">
        <v>2105</v>
      </c>
      <c r="AQ12" s="94">
        <v>10</v>
      </c>
      <c r="AR12" s="94" t="s">
        <v>248</v>
      </c>
      <c r="AS12" s="97">
        <v>3.64</v>
      </c>
      <c r="AU12" s="98">
        <v>-3.64</v>
      </c>
    </row>
    <row r="13" spans="1:51" x14ac:dyDescent="0.4">
      <c r="A13" s="90">
        <v>2207</v>
      </c>
      <c r="B13" s="91">
        <v>3.45</v>
      </c>
      <c r="C13" s="91">
        <v>13.4</v>
      </c>
      <c r="D13" s="91">
        <v>26.8</v>
      </c>
      <c r="E13" s="91">
        <v>53.6</v>
      </c>
      <c r="F13" s="91">
        <v>80.400000000000006</v>
      </c>
      <c r="G13" s="91">
        <v>134</v>
      </c>
      <c r="H13" s="91">
        <v>134</v>
      </c>
      <c r="I13" s="91">
        <v>40.020000000000003</v>
      </c>
      <c r="J13" s="91">
        <v>80.05</v>
      </c>
      <c r="K13" s="91">
        <v>80.05</v>
      </c>
      <c r="L13" s="91">
        <v>1.08</v>
      </c>
      <c r="M13" s="91">
        <v>2.16</v>
      </c>
      <c r="N13" s="91">
        <v>2.16</v>
      </c>
      <c r="O13" s="91">
        <v>21.6</v>
      </c>
      <c r="P13" s="91">
        <v>21.6</v>
      </c>
      <c r="Q13" s="91">
        <v>11.35</v>
      </c>
      <c r="R13" s="91">
        <v>22.7</v>
      </c>
      <c r="S13" s="92" t="s">
        <v>192</v>
      </c>
      <c r="T13" s="90">
        <v>2207</v>
      </c>
      <c r="U13" s="93">
        <v>0</v>
      </c>
      <c r="V13" s="92">
        <v>4.1500000000000004</v>
      </c>
      <c r="W13" s="92">
        <v>4.1500000000000004</v>
      </c>
      <c r="X13" s="92">
        <v>16.149999999999999</v>
      </c>
      <c r="Y13" s="92">
        <v>32.270000000000003</v>
      </c>
      <c r="Z13" s="92">
        <v>64.55</v>
      </c>
      <c r="AA13" s="92">
        <v>96.82</v>
      </c>
      <c r="AB13" s="92">
        <v>161.37</v>
      </c>
      <c r="AC13" s="92">
        <v>161.37</v>
      </c>
      <c r="AD13" s="92">
        <v>48.2</v>
      </c>
      <c r="AE13" s="92">
        <v>96.41</v>
      </c>
      <c r="AF13" s="92">
        <v>96.41</v>
      </c>
      <c r="AG13" s="92">
        <v>1.31</v>
      </c>
      <c r="AH13" s="92">
        <v>2.6</v>
      </c>
      <c r="AI13" s="92">
        <v>2.6</v>
      </c>
      <c r="AJ13" s="92">
        <v>26.01</v>
      </c>
      <c r="AK13" s="92">
        <v>26.01</v>
      </c>
      <c r="AL13" s="92">
        <v>27.33</v>
      </c>
      <c r="AM13" s="92">
        <v>415.46</v>
      </c>
      <c r="AP13" s="78">
        <v>2106</v>
      </c>
      <c r="AQ13" s="94">
        <v>10</v>
      </c>
      <c r="AR13" s="94" t="s">
        <v>248</v>
      </c>
      <c r="AS13" s="97">
        <v>3.29</v>
      </c>
      <c r="AU13" s="98">
        <v>-3.29</v>
      </c>
    </row>
    <row r="14" spans="1:51" x14ac:dyDescent="0.4">
      <c r="A14" s="90">
        <v>2208</v>
      </c>
      <c r="B14" s="91">
        <v>3.45</v>
      </c>
      <c r="C14" s="91">
        <v>13.4</v>
      </c>
      <c r="D14" s="91">
        <v>26.8</v>
      </c>
      <c r="E14" s="91">
        <v>53.6</v>
      </c>
      <c r="F14" s="91">
        <v>80.400000000000006</v>
      </c>
      <c r="G14" s="91">
        <v>134</v>
      </c>
      <c r="H14" s="91">
        <v>134</v>
      </c>
      <c r="I14" s="91">
        <v>40.020000000000003</v>
      </c>
      <c r="J14" s="91">
        <v>80.05</v>
      </c>
      <c r="K14" s="91">
        <v>80.05</v>
      </c>
      <c r="L14" s="91">
        <v>1.08</v>
      </c>
      <c r="M14" s="91">
        <v>2.16</v>
      </c>
      <c r="N14" s="91">
        <v>2.16</v>
      </c>
      <c r="O14" s="91">
        <v>21.6</v>
      </c>
      <c r="P14" s="91">
        <v>21.6</v>
      </c>
      <c r="Q14" s="91">
        <v>11.35</v>
      </c>
      <c r="R14" s="91">
        <v>22.7</v>
      </c>
      <c r="S14" s="92" t="s">
        <v>192</v>
      </c>
      <c r="T14" s="90">
        <v>2208</v>
      </c>
      <c r="U14" s="93">
        <v>0</v>
      </c>
      <c r="V14" s="92">
        <v>5.0999999999999996</v>
      </c>
      <c r="W14" s="92">
        <v>5.0999999999999996</v>
      </c>
      <c r="X14" s="92">
        <v>19.84</v>
      </c>
      <c r="Y14" s="92">
        <v>39.67</v>
      </c>
      <c r="Z14" s="92">
        <v>79.33</v>
      </c>
      <c r="AA14" s="92">
        <v>119</v>
      </c>
      <c r="AB14" s="92">
        <v>198.33</v>
      </c>
      <c r="AC14" s="92">
        <v>198.33</v>
      </c>
      <c r="AD14" s="92">
        <v>59.25</v>
      </c>
      <c r="AE14" s="92">
        <v>118.49</v>
      </c>
      <c r="AF14" s="92">
        <v>118.49</v>
      </c>
      <c r="AG14" s="92">
        <v>1.61</v>
      </c>
      <c r="AH14" s="92">
        <v>3.19</v>
      </c>
      <c r="AI14" s="92">
        <v>3.19</v>
      </c>
      <c r="AJ14" s="92">
        <v>31.97</v>
      </c>
      <c r="AK14" s="92">
        <v>31.97</v>
      </c>
      <c r="AL14" s="92">
        <v>33.590000000000003</v>
      </c>
      <c r="AM14" s="92">
        <v>510.62</v>
      </c>
      <c r="AP14" s="78">
        <v>2107</v>
      </c>
      <c r="AQ14" s="94">
        <v>10</v>
      </c>
      <c r="AR14" s="94" t="s">
        <v>248</v>
      </c>
      <c r="AS14" s="97">
        <v>3.06</v>
      </c>
      <c r="AU14" s="98">
        <v>-3.06</v>
      </c>
    </row>
    <row r="15" spans="1:51" x14ac:dyDescent="0.4">
      <c r="A15" s="90">
        <v>2209</v>
      </c>
      <c r="B15" s="91">
        <v>3.45</v>
      </c>
      <c r="C15" s="91">
        <v>13.4</v>
      </c>
      <c r="D15" s="91">
        <v>26.8</v>
      </c>
      <c r="E15" s="91">
        <v>53.6</v>
      </c>
      <c r="F15" s="91">
        <v>80.400000000000006</v>
      </c>
      <c r="G15" s="91">
        <v>134</v>
      </c>
      <c r="H15" s="91">
        <v>134</v>
      </c>
      <c r="I15" s="91">
        <v>40.020000000000003</v>
      </c>
      <c r="J15" s="91">
        <v>80.05</v>
      </c>
      <c r="K15" s="91">
        <v>80.05</v>
      </c>
      <c r="L15" s="91">
        <v>1.08</v>
      </c>
      <c r="M15" s="91">
        <v>2.16</v>
      </c>
      <c r="N15" s="91">
        <v>2.16</v>
      </c>
      <c r="O15" s="91">
        <v>21.6</v>
      </c>
      <c r="P15" s="91">
        <v>21.6</v>
      </c>
      <c r="Q15" s="91">
        <v>11.35</v>
      </c>
      <c r="R15" s="91">
        <v>22.7</v>
      </c>
      <c r="S15" s="92" t="s">
        <v>192</v>
      </c>
      <c r="T15" s="90">
        <v>2209</v>
      </c>
      <c r="U15" s="93">
        <v>0</v>
      </c>
      <c r="V15" s="92">
        <v>5.13</v>
      </c>
      <c r="W15" s="92">
        <v>5.13</v>
      </c>
      <c r="X15" s="92">
        <v>19.93</v>
      </c>
      <c r="Y15" s="92">
        <v>39.85</v>
      </c>
      <c r="Z15" s="92">
        <v>79.69</v>
      </c>
      <c r="AA15" s="92">
        <v>119.54</v>
      </c>
      <c r="AB15" s="92">
        <v>199.23</v>
      </c>
      <c r="AC15" s="92">
        <v>199.23</v>
      </c>
      <c r="AD15" s="92">
        <v>59.52</v>
      </c>
      <c r="AE15" s="92">
        <v>119.03</v>
      </c>
      <c r="AF15" s="92">
        <v>119.03</v>
      </c>
      <c r="AG15" s="92">
        <v>1.61</v>
      </c>
      <c r="AH15" s="92">
        <v>3.2</v>
      </c>
      <c r="AI15" s="92">
        <v>3.2</v>
      </c>
      <c r="AJ15" s="92">
        <v>32.11</v>
      </c>
      <c r="AK15" s="92">
        <v>32.11</v>
      </c>
      <c r="AL15" s="92">
        <v>33.75</v>
      </c>
      <c r="AM15" s="92">
        <v>512.94000000000005</v>
      </c>
      <c r="AP15" s="78">
        <v>2108</v>
      </c>
      <c r="AQ15" s="94">
        <v>10</v>
      </c>
      <c r="AR15" s="94" t="s">
        <v>248</v>
      </c>
      <c r="AS15" s="97">
        <v>3.11</v>
      </c>
      <c r="AU15" s="98">
        <v>-3.11</v>
      </c>
    </row>
    <row r="16" spans="1:51" x14ac:dyDescent="0.4">
      <c r="A16" s="90">
        <v>2210</v>
      </c>
      <c r="B16" s="91">
        <v>3.45</v>
      </c>
      <c r="C16" s="91">
        <v>13.4</v>
      </c>
      <c r="D16" s="91">
        <v>26.8</v>
      </c>
      <c r="E16" s="91">
        <v>53.6</v>
      </c>
      <c r="F16" s="91">
        <v>80.400000000000006</v>
      </c>
      <c r="G16" s="91">
        <v>134</v>
      </c>
      <c r="H16" s="91">
        <v>134</v>
      </c>
      <c r="I16" s="91">
        <v>40.020000000000003</v>
      </c>
      <c r="J16" s="91">
        <v>80.05</v>
      </c>
      <c r="K16" s="91">
        <v>80.05</v>
      </c>
      <c r="L16" s="91">
        <v>1.08</v>
      </c>
      <c r="M16" s="91">
        <v>2.16</v>
      </c>
      <c r="N16" s="91">
        <v>2.16</v>
      </c>
      <c r="O16" s="91">
        <v>21.6</v>
      </c>
      <c r="P16" s="91">
        <v>21.6</v>
      </c>
      <c r="Q16" s="91">
        <v>11.35</v>
      </c>
      <c r="R16" s="91">
        <v>22.7</v>
      </c>
      <c r="S16" s="92" t="s">
        <v>192</v>
      </c>
      <c r="T16" s="90">
        <v>2210</v>
      </c>
      <c r="U16" s="93">
        <v>0</v>
      </c>
      <c r="V16" s="92">
        <v>5.13</v>
      </c>
      <c r="W16" s="92">
        <v>5.13</v>
      </c>
      <c r="X16" s="92">
        <v>19.93</v>
      </c>
      <c r="Y16" s="92">
        <v>39.85</v>
      </c>
      <c r="Z16" s="92">
        <v>79.69</v>
      </c>
      <c r="AA16" s="92">
        <v>119.54</v>
      </c>
      <c r="AB16" s="92">
        <v>199.23</v>
      </c>
      <c r="AC16" s="92">
        <v>199.23</v>
      </c>
      <c r="AD16" s="92">
        <v>59.52</v>
      </c>
      <c r="AE16" s="92">
        <v>119.03</v>
      </c>
      <c r="AF16" s="92">
        <v>119.03</v>
      </c>
      <c r="AG16" s="92">
        <v>1.61</v>
      </c>
      <c r="AH16" s="92">
        <v>3.2</v>
      </c>
      <c r="AI16" s="92">
        <v>3.2</v>
      </c>
      <c r="AJ16" s="92">
        <v>32.11</v>
      </c>
      <c r="AK16" s="92">
        <v>32.11</v>
      </c>
      <c r="AL16" s="92">
        <v>33.75</v>
      </c>
      <c r="AM16" s="92">
        <v>512.94000000000005</v>
      </c>
      <c r="AP16" s="78">
        <v>2109</v>
      </c>
      <c r="AQ16" s="94">
        <v>10</v>
      </c>
      <c r="AR16" s="94" t="s">
        <v>248</v>
      </c>
      <c r="AS16" s="97">
        <v>2.58</v>
      </c>
      <c r="AU16" s="98">
        <v>-2.58</v>
      </c>
    </row>
    <row r="17" spans="1:47" x14ac:dyDescent="0.4">
      <c r="A17" s="90">
        <v>2211</v>
      </c>
      <c r="B17" s="91">
        <v>3.45</v>
      </c>
      <c r="C17" s="91">
        <v>13.4</v>
      </c>
      <c r="D17" s="91">
        <v>26.8</v>
      </c>
      <c r="E17" s="91">
        <v>53.6</v>
      </c>
      <c r="F17" s="91">
        <v>80.400000000000006</v>
      </c>
      <c r="G17" s="91">
        <v>134</v>
      </c>
      <c r="H17" s="91">
        <v>134</v>
      </c>
      <c r="I17" s="91">
        <v>40.020000000000003</v>
      </c>
      <c r="J17" s="91">
        <v>80.05</v>
      </c>
      <c r="K17" s="91">
        <v>80.05</v>
      </c>
      <c r="L17" s="91">
        <v>1.08</v>
      </c>
      <c r="M17" s="91">
        <v>2.16</v>
      </c>
      <c r="N17" s="91">
        <v>2.16</v>
      </c>
      <c r="O17" s="91">
        <v>21.6</v>
      </c>
      <c r="P17" s="91">
        <v>21.6</v>
      </c>
      <c r="Q17" s="91">
        <v>11.35</v>
      </c>
      <c r="R17" s="91">
        <v>22.7</v>
      </c>
      <c r="S17" s="92" t="s">
        <v>192</v>
      </c>
      <c r="T17" s="90">
        <v>2211</v>
      </c>
      <c r="U17" s="93">
        <v>0</v>
      </c>
      <c r="V17" s="92">
        <v>5.13</v>
      </c>
      <c r="W17" s="92">
        <v>5.13</v>
      </c>
      <c r="X17" s="92">
        <v>19.93</v>
      </c>
      <c r="Y17" s="92">
        <v>39.85</v>
      </c>
      <c r="Z17" s="92">
        <v>79.69</v>
      </c>
      <c r="AA17" s="92">
        <v>119.54</v>
      </c>
      <c r="AB17" s="92">
        <v>199.23</v>
      </c>
      <c r="AC17" s="92">
        <v>199.23</v>
      </c>
      <c r="AD17" s="92">
        <v>59.52</v>
      </c>
      <c r="AE17" s="92">
        <v>119.03</v>
      </c>
      <c r="AF17" s="92">
        <v>119.03</v>
      </c>
      <c r="AG17" s="92">
        <v>1.61</v>
      </c>
      <c r="AH17" s="92">
        <v>3.2</v>
      </c>
      <c r="AI17" s="92">
        <v>3.2</v>
      </c>
      <c r="AJ17" s="92">
        <v>32.11</v>
      </c>
      <c r="AK17" s="92">
        <v>32.11</v>
      </c>
      <c r="AL17" s="92">
        <v>33.75</v>
      </c>
      <c r="AM17" s="92">
        <v>512.94000000000005</v>
      </c>
      <c r="AP17" s="78">
        <v>2110</v>
      </c>
      <c r="AQ17" s="94">
        <v>10</v>
      </c>
      <c r="AR17" s="94" t="s">
        <v>248</v>
      </c>
      <c r="AS17" s="97">
        <v>2.04</v>
      </c>
      <c r="AU17" s="98">
        <v>-2.04</v>
      </c>
    </row>
    <row r="18" spans="1:47" x14ac:dyDescent="0.4">
      <c r="A18" s="90">
        <v>2212</v>
      </c>
      <c r="B18" s="91">
        <v>3.45</v>
      </c>
      <c r="C18" s="91">
        <v>13.4</v>
      </c>
      <c r="D18" s="91">
        <v>26.8</v>
      </c>
      <c r="E18" s="91">
        <v>53.6</v>
      </c>
      <c r="F18" s="91">
        <v>80.400000000000006</v>
      </c>
      <c r="G18" s="91">
        <v>134</v>
      </c>
      <c r="H18" s="91">
        <v>134</v>
      </c>
      <c r="I18" s="91">
        <v>40.020000000000003</v>
      </c>
      <c r="J18" s="91">
        <v>80.05</v>
      </c>
      <c r="K18" s="91">
        <v>80.05</v>
      </c>
      <c r="L18" s="91">
        <v>1.08</v>
      </c>
      <c r="M18" s="91">
        <v>2.16</v>
      </c>
      <c r="N18" s="91">
        <v>2.16</v>
      </c>
      <c r="O18" s="91">
        <v>21.6</v>
      </c>
      <c r="P18" s="91">
        <v>21.6</v>
      </c>
      <c r="Q18" s="91">
        <v>11.35</v>
      </c>
      <c r="R18" s="91">
        <v>22.7</v>
      </c>
      <c r="S18" s="92" t="s">
        <v>192</v>
      </c>
      <c r="T18" s="90">
        <v>2212</v>
      </c>
      <c r="U18" s="93">
        <v>0</v>
      </c>
      <c r="V18" s="92">
        <v>5.13</v>
      </c>
      <c r="W18" s="92">
        <v>5.13</v>
      </c>
      <c r="X18" s="92">
        <v>19.93</v>
      </c>
      <c r="Y18" s="92">
        <v>39.85</v>
      </c>
      <c r="Z18" s="92">
        <v>79.69</v>
      </c>
      <c r="AA18" s="92">
        <v>119.54</v>
      </c>
      <c r="AB18" s="92">
        <v>199.23</v>
      </c>
      <c r="AC18" s="92">
        <v>199.23</v>
      </c>
      <c r="AD18" s="92">
        <v>59.52</v>
      </c>
      <c r="AE18" s="92">
        <v>119.03</v>
      </c>
      <c r="AF18" s="92">
        <v>119.03</v>
      </c>
      <c r="AG18" s="92">
        <v>1.61</v>
      </c>
      <c r="AH18" s="92">
        <v>3.2</v>
      </c>
      <c r="AI18" s="92">
        <v>3.2</v>
      </c>
      <c r="AJ18" s="92">
        <v>32.11</v>
      </c>
      <c r="AK18" s="92">
        <v>32.11</v>
      </c>
      <c r="AL18" s="92">
        <v>33.75</v>
      </c>
      <c r="AM18" s="92">
        <v>512.94000000000005</v>
      </c>
      <c r="AP18" s="78">
        <v>2111</v>
      </c>
      <c r="AQ18" s="94">
        <v>10</v>
      </c>
      <c r="AR18" s="94" t="s">
        <v>248</v>
      </c>
      <c r="AS18" s="97">
        <v>1.53</v>
      </c>
      <c r="AU18" s="98">
        <v>-1.53</v>
      </c>
    </row>
    <row r="19" spans="1:47" x14ac:dyDescent="0.4">
      <c r="A19" s="90">
        <v>2301</v>
      </c>
      <c r="B19" s="91">
        <v>3.45</v>
      </c>
      <c r="C19" s="91">
        <v>13.4</v>
      </c>
      <c r="D19" s="91">
        <v>26.8</v>
      </c>
      <c r="E19" s="91">
        <v>53.6</v>
      </c>
      <c r="F19" s="91">
        <v>80.400000000000006</v>
      </c>
      <c r="G19" s="91">
        <v>134</v>
      </c>
      <c r="H19" s="91">
        <v>134</v>
      </c>
      <c r="I19" s="91">
        <v>40.020000000000003</v>
      </c>
      <c r="J19" s="91">
        <v>80.05</v>
      </c>
      <c r="K19" s="91">
        <v>80.05</v>
      </c>
      <c r="L19" s="91">
        <v>1.08</v>
      </c>
      <c r="M19" s="91">
        <v>2.16</v>
      </c>
      <c r="N19" s="91">
        <v>2.16</v>
      </c>
      <c r="O19" s="91">
        <v>21.6</v>
      </c>
      <c r="P19" s="91">
        <v>21.6</v>
      </c>
      <c r="Q19" s="91">
        <v>11.35</v>
      </c>
      <c r="R19" s="91">
        <v>22.7</v>
      </c>
      <c r="S19" s="92" t="s">
        <v>192</v>
      </c>
      <c r="T19" s="90">
        <v>2301</v>
      </c>
      <c r="U19" s="93">
        <v>0</v>
      </c>
      <c r="V19" s="92">
        <v>5.13</v>
      </c>
      <c r="W19" s="92">
        <v>5.13</v>
      </c>
      <c r="X19" s="92">
        <v>19.93</v>
      </c>
      <c r="Y19" s="92">
        <v>39.85</v>
      </c>
      <c r="Z19" s="92">
        <v>79.69</v>
      </c>
      <c r="AA19" s="92">
        <v>119.54</v>
      </c>
      <c r="AB19" s="92">
        <v>199.23</v>
      </c>
      <c r="AC19" s="92">
        <v>199.23</v>
      </c>
      <c r="AD19" s="92">
        <v>59.52</v>
      </c>
      <c r="AE19" s="92">
        <v>119.03</v>
      </c>
      <c r="AF19" s="92">
        <v>119.03</v>
      </c>
      <c r="AG19" s="92">
        <v>1.61</v>
      </c>
      <c r="AH19" s="92">
        <v>3.2</v>
      </c>
      <c r="AI19" s="92">
        <v>3.2</v>
      </c>
      <c r="AJ19" s="92">
        <v>32.11</v>
      </c>
      <c r="AK19" s="92">
        <v>32.11</v>
      </c>
      <c r="AL19" s="92">
        <v>33.75</v>
      </c>
      <c r="AM19" s="92">
        <v>512.94000000000005</v>
      </c>
      <c r="AP19" s="78">
        <v>2112</v>
      </c>
      <c r="AQ19" s="94">
        <v>10</v>
      </c>
      <c r="AR19" s="94" t="s">
        <v>248</v>
      </c>
      <c r="AS19" s="97">
        <v>1.0900000000000001</v>
      </c>
      <c r="AU19" s="98">
        <v>-1.0900000000000001</v>
      </c>
    </row>
    <row r="20" spans="1:47" x14ac:dyDescent="0.4">
      <c r="A20" s="90">
        <v>2302</v>
      </c>
      <c r="B20" s="91">
        <v>3.45</v>
      </c>
      <c r="C20" s="91">
        <v>13.4</v>
      </c>
      <c r="D20" s="91">
        <v>26.8</v>
      </c>
      <c r="E20" s="91">
        <v>53.6</v>
      </c>
      <c r="F20" s="91">
        <v>80.400000000000006</v>
      </c>
      <c r="G20" s="91">
        <v>134</v>
      </c>
      <c r="H20" s="91">
        <v>134</v>
      </c>
      <c r="I20" s="91">
        <v>40.020000000000003</v>
      </c>
      <c r="J20" s="91">
        <v>80.05</v>
      </c>
      <c r="K20" s="91">
        <v>80.05</v>
      </c>
      <c r="L20" s="91">
        <v>1.08</v>
      </c>
      <c r="M20" s="91">
        <v>2.16</v>
      </c>
      <c r="N20" s="91">
        <v>2.16</v>
      </c>
      <c r="O20" s="91">
        <v>21.6</v>
      </c>
      <c r="P20" s="91">
        <v>21.6</v>
      </c>
      <c r="Q20" s="91">
        <v>11.35</v>
      </c>
      <c r="R20" s="91">
        <v>22.7</v>
      </c>
      <c r="S20" s="92" t="s">
        <v>192</v>
      </c>
      <c r="T20" s="90">
        <v>2302</v>
      </c>
      <c r="U20" s="93">
        <v>-7</v>
      </c>
      <c r="V20" s="92">
        <v>-1.87</v>
      </c>
      <c r="W20" s="92">
        <v>-1.87</v>
      </c>
      <c r="X20" s="92">
        <v>-7.26</v>
      </c>
      <c r="Y20" s="92">
        <v>-14.53</v>
      </c>
      <c r="Z20" s="92">
        <v>-29.06</v>
      </c>
      <c r="AA20" s="92">
        <v>-43.59</v>
      </c>
      <c r="AB20" s="92">
        <v>-72.650000000000006</v>
      </c>
      <c r="AC20" s="92">
        <v>-72.650000000000006</v>
      </c>
      <c r="AD20" s="92">
        <v>-21.69</v>
      </c>
      <c r="AE20" s="92">
        <v>-43.38</v>
      </c>
      <c r="AF20" s="92">
        <v>-43.38</v>
      </c>
      <c r="AG20" s="92">
        <v>-0.57999999999999996</v>
      </c>
      <c r="AH20" s="92">
        <v>-1.18</v>
      </c>
      <c r="AI20" s="92">
        <v>-1.18</v>
      </c>
      <c r="AJ20" s="92">
        <v>-11.71</v>
      </c>
      <c r="AK20" s="92">
        <v>-11.71</v>
      </c>
      <c r="AL20" s="92">
        <v>-12.3</v>
      </c>
      <c r="AM20" s="92">
        <v>-187.06</v>
      </c>
      <c r="AQ20" s="94"/>
      <c r="AR20" s="94"/>
      <c r="AS20" s="97"/>
      <c r="AU20" s="98"/>
    </row>
    <row r="21" spans="1:47" x14ac:dyDescent="0.4">
      <c r="A21" s="90">
        <v>2303</v>
      </c>
      <c r="B21" s="91">
        <v>3.45</v>
      </c>
      <c r="C21" s="91">
        <v>13.4</v>
      </c>
      <c r="D21" s="91">
        <v>26.8</v>
      </c>
      <c r="E21" s="91">
        <v>53.6</v>
      </c>
      <c r="F21" s="91">
        <v>80.400000000000006</v>
      </c>
      <c r="G21" s="91">
        <v>134</v>
      </c>
      <c r="H21" s="91">
        <v>134</v>
      </c>
      <c r="I21" s="91">
        <v>40.020000000000003</v>
      </c>
      <c r="J21" s="91">
        <v>80.05</v>
      </c>
      <c r="K21" s="91">
        <v>80.05</v>
      </c>
      <c r="L21" s="91">
        <v>1.08</v>
      </c>
      <c r="M21" s="91">
        <v>2.16</v>
      </c>
      <c r="N21" s="91">
        <v>2.16</v>
      </c>
      <c r="O21" s="91">
        <v>21.6</v>
      </c>
      <c r="P21" s="91">
        <v>21.6</v>
      </c>
      <c r="Q21" s="91">
        <v>11.35</v>
      </c>
      <c r="R21" s="91">
        <v>22.7</v>
      </c>
      <c r="S21" s="92" t="s">
        <v>192</v>
      </c>
      <c r="T21" s="90">
        <v>2303</v>
      </c>
      <c r="U21" s="93">
        <v>-7</v>
      </c>
      <c r="V21" s="92">
        <v>-1.87</v>
      </c>
      <c r="W21" s="92">
        <v>-1.87</v>
      </c>
      <c r="X21" s="92">
        <v>-7.26</v>
      </c>
      <c r="Y21" s="92">
        <v>-14.53</v>
      </c>
      <c r="Z21" s="92">
        <v>-29.06</v>
      </c>
      <c r="AA21" s="92">
        <v>-43.59</v>
      </c>
      <c r="AB21" s="92">
        <v>-72.650000000000006</v>
      </c>
      <c r="AC21" s="92">
        <v>-72.650000000000006</v>
      </c>
      <c r="AD21" s="92">
        <v>-21.69</v>
      </c>
      <c r="AE21" s="92">
        <v>-43.38</v>
      </c>
      <c r="AF21" s="92">
        <v>-43.38</v>
      </c>
      <c r="AG21" s="92">
        <v>-0.57999999999999996</v>
      </c>
      <c r="AH21" s="92">
        <v>-1.18</v>
      </c>
      <c r="AI21" s="92">
        <v>-1.18</v>
      </c>
      <c r="AJ21" s="92">
        <v>-11.71</v>
      </c>
      <c r="AK21" s="92">
        <v>-11.71</v>
      </c>
      <c r="AL21" s="92">
        <v>-12.3</v>
      </c>
      <c r="AM21" s="92">
        <v>-187.06</v>
      </c>
      <c r="AP21" s="78">
        <v>2201</v>
      </c>
      <c r="AQ21" s="94">
        <v>10</v>
      </c>
      <c r="AR21" s="94" t="s">
        <v>248</v>
      </c>
      <c r="AS21" s="97">
        <v>0.53</v>
      </c>
      <c r="AU21" s="98">
        <v>-0.53</v>
      </c>
    </row>
    <row r="22" spans="1:47" x14ac:dyDescent="0.4">
      <c r="A22" s="90">
        <v>2304</v>
      </c>
      <c r="B22" s="91">
        <v>3.45</v>
      </c>
      <c r="C22" s="91">
        <v>13.4</v>
      </c>
      <c r="D22" s="91">
        <v>26.8</v>
      </c>
      <c r="E22" s="91">
        <v>53.6</v>
      </c>
      <c r="F22" s="91">
        <v>80.400000000000006</v>
      </c>
      <c r="G22" s="91">
        <v>134</v>
      </c>
      <c r="H22" s="91">
        <v>134</v>
      </c>
      <c r="I22" s="91">
        <v>40.020000000000003</v>
      </c>
      <c r="J22" s="91">
        <v>80.05</v>
      </c>
      <c r="K22" s="91">
        <v>80.05</v>
      </c>
      <c r="L22" s="91">
        <v>1.08</v>
      </c>
      <c r="M22" s="91">
        <v>2.16</v>
      </c>
      <c r="N22" s="91">
        <v>2.16</v>
      </c>
      <c r="O22" s="91">
        <v>21.6</v>
      </c>
      <c r="P22" s="91">
        <v>21.6</v>
      </c>
      <c r="Q22" s="91">
        <v>11.35</v>
      </c>
      <c r="R22" s="91">
        <v>22.7</v>
      </c>
      <c r="S22" s="92" t="s">
        <v>192</v>
      </c>
      <c r="T22" s="90">
        <v>2304</v>
      </c>
      <c r="U22" s="93">
        <v>-7</v>
      </c>
      <c r="V22" s="93">
        <v>3.25</v>
      </c>
      <c r="W22" s="92">
        <v>-1.87</v>
      </c>
      <c r="X22" s="92">
        <v>-7.26</v>
      </c>
      <c r="Y22" s="92">
        <v>-14.53</v>
      </c>
      <c r="Z22" s="92">
        <v>-29.06</v>
      </c>
      <c r="AA22" s="92">
        <v>-43.59</v>
      </c>
      <c r="AB22" s="92">
        <v>-72.650000000000006</v>
      </c>
      <c r="AC22" s="92">
        <v>-72.650000000000006</v>
      </c>
      <c r="AD22" s="92">
        <v>-21.69</v>
      </c>
      <c r="AE22" s="92">
        <v>-43.38</v>
      </c>
      <c r="AF22" s="92">
        <v>-43.38</v>
      </c>
      <c r="AG22" s="92">
        <v>-0.57999999999999996</v>
      </c>
      <c r="AH22" s="92">
        <v>-1.18</v>
      </c>
      <c r="AI22" s="92">
        <v>-1.18</v>
      </c>
      <c r="AJ22" s="92">
        <v>-11.71</v>
      </c>
      <c r="AK22" s="92">
        <v>-11.71</v>
      </c>
      <c r="AL22" s="92">
        <v>-12.3</v>
      </c>
      <c r="AM22" s="92">
        <v>-187.06</v>
      </c>
      <c r="AP22" s="78">
        <v>2101</v>
      </c>
      <c r="AQ22" s="94">
        <v>10</v>
      </c>
      <c r="AR22" s="94" t="s">
        <v>248</v>
      </c>
      <c r="AS22" s="95">
        <v>5.2</v>
      </c>
      <c r="AU22" s="96">
        <v>-5.2</v>
      </c>
    </row>
    <row r="23" spans="1:47" s="103" customFormat="1" x14ac:dyDescent="0.4">
      <c r="A23" s="99">
        <v>2305</v>
      </c>
      <c r="B23" s="100">
        <v>1.4</v>
      </c>
      <c r="C23" s="100">
        <v>5.44</v>
      </c>
      <c r="D23" s="100">
        <v>10.88</v>
      </c>
      <c r="E23" s="100">
        <v>21.75</v>
      </c>
      <c r="F23" s="100">
        <v>32.630000000000003</v>
      </c>
      <c r="G23" s="100">
        <v>54.38</v>
      </c>
      <c r="H23" s="100">
        <v>54.38</v>
      </c>
      <c r="I23" s="100">
        <v>16.239999999999998</v>
      </c>
      <c r="J23" s="100">
        <v>32.479999999999997</v>
      </c>
      <c r="K23" s="100">
        <v>32.479999999999997</v>
      </c>
      <c r="L23" s="100">
        <v>0.44</v>
      </c>
      <c r="M23" s="100">
        <v>0.88</v>
      </c>
      <c r="N23" s="100">
        <v>0.88</v>
      </c>
      <c r="O23" s="100">
        <v>8.76</v>
      </c>
      <c r="P23" s="100">
        <v>8.76</v>
      </c>
      <c r="Q23" s="100">
        <v>4.6100000000000003</v>
      </c>
      <c r="R23" s="100">
        <v>9.2100000000000009</v>
      </c>
      <c r="S23" s="101" t="s">
        <v>192</v>
      </c>
      <c r="T23" s="99">
        <v>2305</v>
      </c>
      <c r="U23" s="102">
        <v>-7</v>
      </c>
      <c r="V23" s="102">
        <v>2.21</v>
      </c>
      <c r="W23" s="101">
        <v>-1.87</v>
      </c>
      <c r="X23" s="101">
        <v>-7.26</v>
      </c>
      <c r="Y23" s="101">
        <v>-14.53</v>
      </c>
      <c r="Z23" s="101">
        <v>-29.06</v>
      </c>
      <c r="AA23" s="101">
        <v>-43.59</v>
      </c>
      <c r="AB23" s="101">
        <v>-72.650000000000006</v>
      </c>
      <c r="AC23" s="101">
        <v>-72.650000000000006</v>
      </c>
      <c r="AD23" s="101">
        <v>-21.69</v>
      </c>
      <c r="AE23" s="101">
        <v>-43.38</v>
      </c>
      <c r="AF23" s="101">
        <v>-43.38</v>
      </c>
      <c r="AG23" s="101">
        <v>-0.57999999999999996</v>
      </c>
      <c r="AH23" s="101">
        <v>-1.18</v>
      </c>
      <c r="AI23" s="101">
        <v>-1.18</v>
      </c>
      <c r="AJ23" s="101">
        <v>-11.71</v>
      </c>
      <c r="AK23" s="101">
        <v>-11.71</v>
      </c>
      <c r="AL23" s="101">
        <v>-12.3</v>
      </c>
      <c r="AM23" s="101">
        <v>-187.06</v>
      </c>
      <c r="AP23" s="103">
        <v>2102</v>
      </c>
      <c r="AQ23" s="104">
        <v>10</v>
      </c>
      <c r="AR23" s="104" t="s">
        <v>248</v>
      </c>
      <c r="AS23" s="105">
        <v>5.17</v>
      </c>
      <c r="AU23" s="106">
        <v>-5.17</v>
      </c>
    </row>
    <row r="24" spans="1:47" s="103" customFormat="1" x14ac:dyDescent="0.4">
      <c r="A24" s="99" t="s">
        <v>380</v>
      </c>
      <c r="B24" s="100">
        <v>1.4</v>
      </c>
      <c r="C24" s="100">
        <v>5.44</v>
      </c>
      <c r="D24" s="100">
        <v>10.88</v>
      </c>
      <c r="E24" s="100">
        <v>21.75</v>
      </c>
      <c r="F24" s="100">
        <v>32.630000000000003</v>
      </c>
      <c r="G24" s="100">
        <v>54.38</v>
      </c>
      <c r="H24" s="100">
        <v>54.38</v>
      </c>
      <c r="I24" s="100">
        <v>16.239999999999998</v>
      </c>
      <c r="J24" s="100">
        <v>32.479999999999997</v>
      </c>
      <c r="K24" s="100">
        <v>32.479999999999997</v>
      </c>
      <c r="L24" s="100">
        <v>0.44</v>
      </c>
      <c r="M24" s="100">
        <v>0.88</v>
      </c>
      <c r="N24" s="100">
        <v>0.88</v>
      </c>
      <c r="O24" s="100">
        <v>8.76</v>
      </c>
      <c r="P24" s="100">
        <v>8.76</v>
      </c>
      <c r="Q24" s="100">
        <v>4.6100000000000003</v>
      </c>
      <c r="R24" s="100">
        <v>9.2100000000000009</v>
      </c>
      <c r="S24" s="101" t="s">
        <v>192</v>
      </c>
      <c r="T24" s="99" t="s">
        <v>380</v>
      </c>
      <c r="U24" s="102">
        <v>-7</v>
      </c>
      <c r="V24" s="102">
        <v>0.91</v>
      </c>
      <c r="W24" s="101">
        <v>-1.87</v>
      </c>
      <c r="X24" s="101">
        <v>-7.26</v>
      </c>
      <c r="Y24" s="101">
        <v>-14.53</v>
      </c>
      <c r="Z24" s="101">
        <v>-29.06</v>
      </c>
      <c r="AA24" s="101">
        <v>-43.59</v>
      </c>
      <c r="AB24" s="101">
        <v>-72.650000000000006</v>
      </c>
      <c r="AC24" s="101">
        <v>-72.650000000000006</v>
      </c>
      <c r="AD24" s="101">
        <v>-21.69</v>
      </c>
      <c r="AE24" s="101">
        <v>-43.38</v>
      </c>
      <c r="AF24" s="101">
        <v>-43.38</v>
      </c>
      <c r="AG24" s="101">
        <v>-0.57999999999999996</v>
      </c>
      <c r="AH24" s="101">
        <v>-1.18</v>
      </c>
      <c r="AI24" s="101">
        <v>-1.18</v>
      </c>
      <c r="AJ24" s="101">
        <v>-11.71</v>
      </c>
      <c r="AK24" s="101">
        <v>-11.71</v>
      </c>
      <c r="AL24" s="101">
        <v>-12.3</v>
      </c>
      <c r="AM24" s="101">
        <v>-187.06</v>
      </c>
      <c r="AP24" s="103">
        <v>2103</v>
      </c>
      <c r="AQ24" s="104">
        <v>10</v>
      </c>
      <c r="AR24" s="104" t="s">
        <v>248</v>
      </c>
      <c r="AS24" s="105">
        <v>4.8499999999999996</v>
      </c>
      <c r="AU24" s="106">
        <v>-4.8499999999999996</v>
      </c>
    </row>
    <row r="25" spans="1:47" s="103" customFormat="1" x14ac:dyDescent="0.4">
      <c r="A25" s="99" t="s">
        <v>379</v>
      </c>
      <c r="B25" s="100">
        <v>1.4</v>
      </c>
      <c r="C25" s="100">
        <v>5.44</v>
      </c>
      <c r="D25" s="100">
        <v>10.88</v>
      </c>
      <c r="E25" s="100">
        <v>21.75</v>
      </c>
      <c r="F25" s="100">
        <v>32.630000000000003</v>
      </c>
      <c r="G25" s="100">
        <v>54.38</v>
      </c>
      <c r="H25" s="100">
        <v>54.38</v>
      </c>
      <c r="I25" s="100">
        <v>16.239999999999998</v>
      </c>
      <c r="J25" s="100">
        <v>32.479999999999997</v>
      </c>
      <c r="K25" s="100">
        <v>32.479999999999997</v>
      </c>
      <c r="L25" s="100">
        <v>0.44</v>
      </c>
      <c r="M25" s="100">
        <v>0.88</v>
      </c>
      <c r="N25" s="100">
        <v>0.88</v>
      </c>
      <c r="O25" s="100">
        <v>8.76</v>
      </c>
      <c r="P25" s="100">
        <v>8.76</v>
      </c>
      <c r="Q25" s="100">
        <v>4.6100000000000003</v>
      </c>
      <c r="R25" s="100">
        <v>9.2100000000000009</v>
      </c>
      <c r="S25" s="101"/>
      <c r="T25" s="99" t="s">
        <v>379</v>
      </c>
      <c r="U25" s="102">
        <v>-7</v>
      </c>
      <c r="V25" s="102">
        <v>0.91</v>
      </c>
      <c r="W25" s="101">
        <v>-1.87</v>
      </c>
      <c r="X25" s="101">
        <v>-7.26</v>
      </c>
      <c r="Y25" s="101">
        <v>-14.53</v>
      </c>
      <c r="Z25" s="101">
        <v>-29.06</v>
      </c>
      <c r="AA25" s="101">
        <v>-43.59</v>
      </c>
      <c r="AB25" s="101">
        <v>-72.650000000000006</v>
      </c>
      <c r="AC25" s="101">
        <v>-72.650000000000006</v>
      </c>
      <c r="AD25" s="101">
        <v>-21.69</v>
      </c>
      <c r="AE25" s="101">
        <v>-43.38</v>
      </c>
      <c r="AF25" s="101">
        <v>-43.38</v>
      </c>
      <c r="AG25" s="101">
        <v>-0.57999999999999996</v>
      </c>
      <c r="AH25" s="101">
        <v>-1.18</v>
      </c>
      <c r="AI25" s="101">
        <v>-1.18</v>
      </c>
      <c r="AJ25" s="101">
        <v>-11.71</v>
      </c>
      <c r="AK25" s="101">
        <v>-11.71</v>
      </c>
      <c r="AL25" s="101">
        <v>-12.3</v>
      </c>
      <c r="AM25" s="101">
        <v>-187.06</v>
      </c>
      <c r="AN25" s="103" t="s">
        <v>382</v>
      </c>
      <c r="AQ25" s="104"/>
      <c r="AR25" s="104"/>
      <c r="AS25" s="105"/>
      <c r="AU25" s="106"/>
    </row>
    <row r="26" spans="1:47" s="103" customFormat="1" x14ac:dyDescent="0.4">
      <c r="A26" s="99" t="s">
        <v>249</v>
      </c>
      <c r="B26" s="100">
        <v>1.4</v>
      </c>
      <c r="C26" s="100">
        <v>5.44</v>
      </c>
      <c r="D26" s="100">
        <v>10.88</v>
      </c>
      <c r="E26" s="100">
        <v>21.75</v>
      </c>
      <c r="F26" s="100">
        <v>32.630000000000003</v>
      </c>
      <c r="G26" s="100">
        <v>54.38</v>
      </c>
      <c r="H26" s="100">
        <v>54.38</v>
      </c>
      <c r="I26" s="100">
        <v>16.239999999999998</v>
      </c>
      <c r="J26" s="100">
        <v>32.479999999999997</v>
      </c>
      <c r="K26" s="100">
        <v>32.479999999999997</v>
      </c>
      <c r="L26" s="100">
        <v>0.44</v>
      </c>
      <c r="M26" s="100">
        <v>0.88</v>
      </c>
      <c r="N26" s="100">
        <v>0.88</v>
      </c>
      <c r="O26" s="100">
        <v>8.76</v>
      </c>
      <c r="P26" s="100">
        <v>8.76</v>
      </c>
      <c r="Q26" s="100">
        <v>4.6100000000000003</v>
      </c>
      <c r="R26" s="100">
        <v>9.2100000000000009</v>
      </c>
      <c r="S26" s="101" t="s">
        <v>192</v>
      </c>
      <c r="T26" s="99" t="s">
        <v>377</v>
      </c>
      <c r="U26" s="102">
        <v>-7</v>
      </c>
      <c r="V26" s="102">
        <v>0.91</v>
      </c>
      <c r="W26" s="101">
        <v>-8.7799999999999994</v>
      </c>
      <c r="X26" s="101">
        <v>-34.08</v>
      </c>
      <c r="Y26" s="101">
        <v>-68.13</v>
      </c>
      <c r="Z26" s="101">
        <v>-136.27000000000001</v>
      </c>
      <c r="AA26" s="101">
        <v>-204.4</v>
      </c>
      <c r="AB26" s="101">
        <v>-340.67</v>
      </c>
      <c r="AC26" s="101">
        <v>-340.67</v>
      </c>
      <c r="AD26" s="101">
        <v>-101.75999999999999</v>
      </c>
      <c r="AE26" s="101">
        <v>-203.51</v>
      </c>
      <c r="AF26" s="101">
        <v>-203.51</v>
      </c>
      <c r="AG26" s="101">
        <v>-2.74</v>
      </c>
      <c r="AH26" s="101">
        <v>-5.49</v>
      </c>
      <c r="AI26" s="101">
        <v>-5.49</v>
      </c>
      <c r="AJ26" s="101">
        <v>-54.91</v>
      </c>
      <c r="AK26" s="101">
        <v>-54.91</v>
      </c>
      <c r="AL26" s="101">
        <v>-28.86</v>
      </c>
      <c r="AM26" s="101">
        <v>-57.699999999999996</v>
      </c>
      <c r="AN26" s="103" t="s">
        <v>381</v>
      </c>
      <c r="AQ26" s="104"/>
      <c r="AR26" s="104"/>
      <c r="AS26" s="105"/>
      <c r="AU26" s="106"/>
    </row>
    <row r="27" spans="1:47" s="103" customFormat="1" x14ac:dyDescent="0.4">
      <c r="A27" s="99" t="s">
        <v>378</v>
      </c>
      <c r="B27" s="100">
        <v>1.4</v>
      </c>
      <c r="C27" s="100">
        <v>5.44</v>
      </c>
      <c r="D27" s="100">
        <v>10.88</v>
      </c>
      <c r="E27" s="100">
        <v>21.75</v>
      </c>
      <c r="F27" s="100">
        <v>32.630000000000003</v>
      </c>
      <c r="G27" s="100">
        <v>54.38</v>
      </c>
      <c r="H27" s="100">
        <v>54.38</v>
      </c>
      <c r="I27" s="100">
        <v>16.239999999999998</v>
      </c>
      <c r="J27" s="100">
        <v>32.479999999999997</v>
      </c>
      <c r="K27" s="100">
        <v>32.479999999999997</v>
      </c>
      <c r="L27" s="100">
        <v>0.44</v>
      </c>
      <c r="M27" s="100">
        <v>0.88</v>
      </c>
      <c r="N27" s="100">
        <v>0.88</v>
      </c>
      <c r="O27" s="100">
        <v>8.76</v>
      </c>
      <c r="P27" s="100">
        <v>8.76</v>
      </c>
      <c r="Q27" s="100">
        <v>4.6100000000000003</v>
      </c>
      <c r="R27" s="100">
        <v>9.2100000000000009</v>
      </c>
      <c r="S27" s="101"/>
      <c r="T27" s="99" t="s">
        <v>378</v>
      </c>
      <c r="U27" s="102">
        <v>-7</v>
      </c>
      <c r="V27" s="102">
        <v>0.46</v>
      </c>
      <c r="W27" s="101">
        <v>-9.9499999999999993</v>
      </c>
      <c r="X27" s="101">
        <v>-38.619999999999997</v>
      </c>
      <c r="Y27" s="101">
        <v>-77.209999999999994</v>
      </c>
      <c r="Z27" s="101">
        <v>-154.43</v>
      </c>
      <c r="AA27" s="101">
        <v>-231.64</v>
      </c>
      <c r="AB27" s="101">
        <v>-386.06</v>
      </c>
      <c r="AC27" s="101">
        <v>-386.06</v>
      </c>
      <c r="AD27" s="101">
        <v>-115.33</v>
      </c>
      <c r="AE27" s="101">
        <v>-230.63</v>
      </c>
      <c r="AF27" s="101">
        <v>-230.63</v>
      </c>
      <c r="AG27" s="101">
        <v>-3.11</v>
      </c>
      <c r="AH27" s="101">
        <v>-6.22</v>
      </c>
      <c r="AI27" s="101">
        <v>-6.22</v>
      </c>
      <c r="AJ27" s="101">
        <v>-62.22</v>
      </c>
      <c r="AK27" s="101">
        <v>-62.22</v>
      </c>
      <c r="AL27" s="101">
        <v>-65.39</v>
      </c>
      <c r="AM27" s="101"/>
      <c r="AN27" s="103" t="s">
        <v>383</v>
      </c>
      <c r="AQ27" s="104"/>
      <c r="AR27" s="104"/>
      <c r="AS27" s="105"/>
      <c r="AU27" s="106"/>
    </row>
    <row r="28" spans="1:47" x14ac:dyDescent="0.4">
      <c r="A28" s="99">
        <v>2307</v>
      </c>
      <c r="B28" s="100">
        <v>1.4</v>
      </c>
      <c r="C28" s="100">
        <v>5.44</v>
      </c>
      <c r="D28" s="100">
        <v>10.88</v>
      </c>
      <c r="E28" s="100">
        <v>21.75</v>
      </c>
      <c r="F28" s="100">
        <v>32.630000000000003</v>
      </c>
      <c r="G28" s="100">
        <v>54.38</v>
      </c>
      <c r="H28" s="100">
        <v>54.38</v>
      </c>
      <c r="I28" s="100">
        <v>16.239999999999998</v>
      </c>
      <c r="J28" s="100">
        <v>32.479999999999997</v>
      </c>
      <c r="K28" s="100">
        <v>32.479999999999997</v>
      </c>
      <c r="L28" s="100">
        <v>0.44</v>
      </c>
      <c r="M28" s="100">
        <v>0.88</v>
      </c>
      <c r="N28" s="100">
        <v>0.88</v>
      </c>
      <c r="O28" s="100">
        <v>8.76</v>
      </c>
      <c r="P28" s="100">
        <v>8.76</v>
      </c>
      <c r="Q28" s="100">
        <v>4.6100000000000003</v>
      </c>
      <c r="R28" s="100">
        <v>9.2100000000000009</v>
      </c>
      <c r="S28" s="101" t="s">
        <v>192</v>
      </c>
      <c r="T28" s="99">
        <v>2307</v>
      </c>
      <c r="U28" s="102">
        <v>-7</v>
      </c>
      <c r="V28" s="102">
        <v>-9.9499999999999993</v>
      </c>
      <c r="W28" s="101">
        <v>-9.9499999999999993</v>
      </c>
      <c r="X28" s="101">
        <v>-38.619999999999997</v>
      </c>
      <c r="Y28" s="101">
        <v>-77.209999999999994</v>
      </c>
      <c r="Z28" s="101">
        <v>-154.43</v>
      </c>
      <c r="AA28" s="101">
        <v>-231.64</v>
      </c>
      <c r="AB28" s="101">
        <v>-386.06</v>
      </c>
      <c r="AC28" s="101">
        <v>-386.06</v>
      </c>
      <c r="AD28" s="101">
        <v>-115.33</v>
      </c>
      <c r="AE28" s="101">
        <v>-230.63</v>
      </c>
      <c r="AF28" s="101">
        <v>-230.63</v>
      </c>
      <c r="AG28" s="101">
        <v>-3.11</v>
      </c>
      <c r="AH28" s="101">
        <v>-6.22</v>
      </c>
      <c r="AI28" s="101">
        <v>-6.22</v>
      </c>
      <c r="AJ28" s="101">
        <v>-62.22</v>
      </c>
      <c r="AK28" s="101">
        <v>-62.22</v>
      </c>
      <c r="AL28" s="101">
        <v>-65.39</v>
      </c>
      <c r="AM28" s="101"/>
      <c r="AN28" s="103" t="s">
        <v>384</v>
      </c>
      <c r="AP28" s="78">
        <v>2104</v>
      </c>
      <c r="AQ28" s="94">
        <v>10</v>
      </c>
      <c r="AR28" s="94" t="s">
        <v>248</v>
      </c>
      <c r="AS28" s="97">
        <v>4.32</v>
      </c>
      <c r="AU28" s="98">
        <v>-4.32</v>
      </c>
    </row>
    <row r="29" spans="1:47" x14ac:dyDescent="0.4">
      <c r="A29" s="99">
        <v>2308</v>
      </c>
      <c r="B29" s="100">
        <v>1.4</v>
      </c>
      <c r="C29" s="100">
        <v>5.44</v>
      </c>
      <c r="D29" s="100">
        <v>10.88</v>
      </c>
      <c r="E29" s="100">
        <v>21.75</v>
      </c>
      <c r="F29" s="100">
        <v>32.630000000000003</v>
      </c>
      <c r="G29" s="100">
        <v>54.38</v>
      </c>
      <c r="H29" s="100">
        <v>54.38</v>
      </c>
      <c r="I29" s="100">
        <v>16.239999999999998</v>
      </c>
      <c r="J29" s="100">
        <v>32.479999999999997</v>
      </c>
      <c r="K29" s="100">
        <v>32.479999999999997</v>
      </c>
      <c r="L29" s="100">
        <v>0.44</v>
      </c>
      <c r="M29" s="100">
        <v>0.88</v>
      </c>
      <c r="N29" s="100">
        <v>0.88</v>
      </c>
      <c r="O29" s="100">
        <v>8.76</v>
      </c>
      <c r="P29" s="100">
        <v>8.76</v>
      </c>
      <c r="Q29" s="100">
        <v>4.6100000000000003</v>
      </c>
      <c r="R29" s="100">
        <v>9.2100000000000009</v>
      </c>
      <c r="S29" s="101" t="s">
        <v>192</v>
      </c>
      <c r="T29" s="107">
        <v>2308</v>
      </c>
      <c r="U29" s="93">
        <v>-7</v>
      </c>
      <c r="V29" s="108">
        <v>-9.9499999999999993</v>
      </c>
      <c r="W29" s="109">
        <v>-9.9499999999999993</v>
      </c>
      <c r="X29" s="109">
        <v>-38.619999999999997</v>
      </c>
      <c r="Y29" s="109">
        <v>-77.209999999999994</v>
      </c>
      <c r="Z29" s="109">
        <v>-154.43</v>
      </c>
      <c r="AA29" s="109">
        <v>-231.64</v>
      </c>
      <c r="AB29" s="109">
        <v>-386.06</v>
      </c>
      <c r="AC29" s="109">
        <v>-386.06</v>
      </c>
      <c r="AD29" s="109">
        <v>-115.33</v>
      </c>
      <c r="AE29" s="109">
        <v>-230.63</v>
      </c>
      <c r="AF29" s="109">
        <v>-230.63</v>
      </c>
      <c r="AG29" s="109">
        <v>-3.11</v>
      </c>
      <c r="AH29" s="109">
        <v>-6.22</v>
      </c>
      <c r="AI29" s="109">
        <v>-6.22</v>
      </c>
      <c r="AJ29" s="109">
        <v>-62.22</v>
      </c>
      <c r="AK29" s="109">
        <v>-62.22</v>
      </c>
      <c r="AL29" s="109">
        <v>-65.39</v>
      </c>
      <c r="AM29" s="109">
        <v>-187.06</v>
      </c>
      <c r="AP29" s="78">
        <v>2105</v>
      </c>
      <c r="AQ29" s="94">
        <v>10</v>
      </c>
      <c r="AR29" s="94" t="s">
        <v>248</v>
      </c>
      <c r="AS29" s="97">
        <v>3.64</v>
      </c>
      <c r="AU29" s="98">
        <v>-3.64</v>
      </c>
    </row>
    <row r="30" spans="1:47" x14ac:dyDescent="0.4">
      <c r="A30" s="99">
        <v>2309</v>
      </c>
      <c r="B30" s="100">
        <v>1.4</v>
      </c>
      <c r="C30" s="100">
        <v>5.44</v>
      </c>
      <c r="D30" s="100">
        <v>10.88</v>
      </c>
      <c r="E30" s="100">
        <v>21.75</v>
      </c>
      <c r="F30" s="100">
        <v>32.630000000000003</v>
      </c>
      <c r="G30" s="100">
        <v>54.38</v>
      </c>
      <c r="H30" s="100">
        <v>54.38</v>
      </c>
      <c r="I30" s="100">
        <v>16.239999999999998</v>
      </c>
      <c r="J30" s="100">
        <v>32.479999999999997</v>
      </c>
      <c r="K30" s="100">
        <v>32.479999999999997</v>
      </c>
      <c r="L30" s="100">
        <v>0.44</v>
      </c>
      <c r="M30" s="100">
        <v>0.88</v>
      </c>
      <c r="N30" s="100">
        <v>0.88</v>
      </c>
      <c r="O30" s="100">
        <v>8.76</v>
      </c>
      <c r="P30" s="100">
        <v>8.76</v>
      </c>
      <c r="Q30" s="100">
        <v>4.6100000000000003</v>
      </c>
      <c r="R30" s="100">
        <v>9.2100000000000009</v>
      </c>
      <c r="S30" s="101" t="s">
        <v>192</v>
      </c>
      <c r="T30" s="107">
        <v>2309</v>
      </c>
      <c r="U30" s="93">
        <v>-7</v>
      </c>
      <c r="V30" s="108">
        <v>-9.9499999999999993</v>
      </c>
      <c r="W30" s="109">
        <v>-9.9499999999999993</v>
      </c>
      <c r="X30" s="109">
        <v>-38.619999999999997</v>
      </c>
      <c r="Y30" s="109">
        <v>-77.209999999999994</v>
      </c>
      <c r="Z30" s="109">
        <v>-154.43</v>
      </c>
      <c r="AA30" s="109">
        <v>-231.64</v>
      </c>
      <c r="AB30" s="109">
        <v>-386.06</v>
      </c>
      <c r="AC30" s="109">
        <v>-386.06</v>
      </c>
      <c r="AD30" s="109">
        <v>-115.33</v>
      </c>
      <c r="AE30" s="109">
        <v>-230.63</v>
      </c>
      <c r="AF30" s="109">
        <v>-230.63</v>
      </c>
      <c r="AG30" s="109">
        <v>-3.11</v>
      </c>
      <c r="AH30" s="109">
        <v>-6.22</v>
      </c>
      <c r="AI30" s="109">
        <v>-6.22</v>
      </c>
      <c r="AJ30" s="109">
        <v>-62.22</v>
      </c>
      <c r="AK30" s="109">
        <v>-62.22</v>
      </c>
      <c r="AL30" s="109">
        <v>-65.39</v>
      </c>
      <c r="AM30" s="109">
        <v>-187.06</v>
      </c>
      <c r="AP30" s="78">
        <v>2106</v>
      </c>
      <c r="AQ30" s="94">
        <v>10</v>
      </c>
      <c r="AR30" s="94" t="s">
        <v>248</v>
      </c>
      <c r="AS30" s="97">
        <v>3.29</v>
      </c>
      <c r="AU30" s="98">
        <v>-3.29</v>
      </c>
    </row>
    <row r="31" spans="1:47" x14ac:dyDescent="0.4">
      <c r="A31" s="99">
        <v>2310</v>
      </c>
      <c r="B31" s="100">
        <v>1.4</v>
      </c>
      <c r="C31" s="100">
        <v>5.44</v>
      </c>
      <c r="D31" s="100">
        <v>10.88</v>
      </c>
      <c r="E31" s="100">
        <v>21.75</v>
      </c>
      <c r="F31" s="100">
        <v>32.630000000000003</v>
      </c>
      <c r="G31" s="100">
        <v>54.38</v>
      </c>
      <c r="H31" s="100">
        <v>54.38</v>
      </c>
      <c r="I31" s="100">
        <v>16.239999999999998</v>
      </c>
      <c r="J31" s="100">
        <v>32.479999999999997</v>
      </c>
      <c r="K31" s="100">
        <v>32.479999999999997</v>
      </c>
      <c r="L31" s="100">
        <v>0.44</v>
      </c>
      <c r="M31" s="100">
        <v>0.88</v>
      </c>
      <c r="N31" s="100">
        <v>0.88</v>
      </c>
      <c r="O31" s="100">
        <v>8.76</v>
      </c>
      <c r="P31" s="100">
        <v>8.76</v>
      </c>
      <c r="Q31" s="100">
        <v>4.6100000000000003</v>
      </c>
      <c r="R31" s="100">
        <v>9.2100000000000009</v>
      </c>
      <c r="S31" s="101" t="s">
        <v>192</v>
      </c>
      <c r="T31" s="107">
        <v>2310</v>
      </c>
      <c r="U31" s="102">
        <v>-3.5</v>
      </c>
      <c r="V31" s="108">
        <v>-9.9499999999999993</v>
      </c>
      <c r="W31" s="109">
        <v>-9.9499999999999993</v>
      </c>
      <c r="X31" s="109">
        <v>-38.619999999999997</v>
      </c>
      <c r="Y31" s="109">
        <v>-77.209999999999994</v>
      </c>
      <c r="Z31" s="109">
        <v>-154.43</v>
      </c>
      <c r="AA31" s="109">
        <v>-231.64</v>
      </c>
      <c r="AB31" s="109">
        <v>-386.06</v>
      </c>
      <c r="AC31" s="109">
        <v>-386.06</v>
      </c>
      <c r="AD31" s="109">
        <v>-115.33</v>
      </c>
      <c r="AE31" s="109">
        <v>-230.63</v>
      </c>
      <c r="AF31" s="109">
        <v>-230.63</v>
      </c>
      <c r="AG31" s="109">
        <v>-3.11</v>
      </c>
      <c r="AH31" s="109">
        <v>-6.22</v>
      </c>
      <c r="AI31" s="109">
        <v>-6.22</v>
      </c>
      <c r="AJ31" s="109">
        <v>-62.22</v>
      </c>
      <c r="AK31" s="109">
        <v>-62.22</v>
      </c>
      <c r="AL31" s="109">
        <v>-65.39</v>
      </c>
      <c r="AM31" s="109">
        <v>-187.06</v>
      </c>
      <c r="AP31" s="78">
        <v>2107</v>
      </c>
      <c r="AQ31" s="94">
        <v>10</v>
      </c>
      <c r="AR31" s="94" t="s">
        <v>248</v>
      </c>
      <c r="AS31" s="97">
        <v>3.06</v>
      </c>
      <c r="AU31" s="98">
        <v>-3.06</v>
      </c>
    </row>
    <row r="32" spans="1:47" x14ac:dyDescent="0.4">
      <c r="A32" s="99">
        <v>2311</v>
      </c>
      <c r="B32" s="100">
        <v>1.4</v>
      </c>
      <c r="C32" s="100">
        <v>5.44</v>
      </c>
      <c r="D32" s="100">
        <v>10.88</v>
      </c>
      <c r="E32" s="100">
        <v>21.75</v>
      </c>
      <c r="F32" s="100">
        <v>32.630000000000003</v>
      </c>
      <c r="G32" s="100">
        <v>54.38</v>
      </c>
      <c r="H32" s="100">
        <v>54.38</v>
      </c>
      <c r="I32" s="100">
        <v>16.239999999999998</v>
      </c>
      <c r="J32" s="100">
        <v>32.479999999999997</v>
      </c>
      <c r="K32" s="100">
        <v>32.479999999999997</v>
      </c>
      <c r="L32" s="100">
        <v>0.44</v>
      </c>
      <c r="M32" s="100">
        <v>0.88</v>
      </c>
      <c r="N32" s="100">
        <v>0.88</v>
      </c>
      <c r="O32" s="100">
        <v>8.76</v>
      </c>
      <c r="P32" s="100">
        <v>8.76</v>
      </c>
      <c r="Q32" s="100">
        <v>4.6100000000000003</v>
      </c>
      <c r="R32" s="100">
        <v>9.2100000000000009</v>
      </c>
      <c r="S32" s="101" t="s">
        <v>192</v>
      </c>
      <c r="T32" s="107">
        <v>2311</v>
      </c>
      <c r="U32" s="108">
        <v>-3.5</v>
      </c>
      <c r="V32" s="108">
        <v>-9.9499999999999993</v>
      </c>
      <c r="W32" s="109">
        <v>-9.9499999999999993</v>
      </c>
      <c r="X32" s="109">
        <v>-38.619999999999997</v>
      </c>
      <c r="Y32" s="109">
        <v>-77.209999999999994</v>
      </c>
      <c r="Z32" s="109">
        <v>-154.43</v>
      </c>
      <c r="AA32" s="109">
        <v>-231.64</v>
      </c>
      <c r="AB32" s="109">
        <v>-386.06</v>
      </c>
      <c r="AC32" s="109">
        <v>-386.06</v>
      </c>
      <c r="AD32" s="109">
        <v>-115.33</v>
      </c>
      <c r="AE32" s="109">
        <v>-230.63</v>
      </c>
      <c r="AF32" s="109">
        <v>-230.63</v>
      </c>
      <c r="AG32" s="109">
        <v>-3.11</v>
      </c>
      <c r="AH32" s="109">
        <v>-6.22</v>
      </c>
      <c r="AI32" s="109">
        <v>-6.22</v>
      </c>
      <c r="AJ32" s="109">
        <v>-62.22</v>
      </c>
      <c r="AK32" s="109">
        <v>-62.22</v>
      </c>
      <c r="AL32" s="109">
        <v>-65.39</v>
      </c>
      <c r="AM32" s="109">
        <v>-187.06</v>
      </c>
      <c r="AP32" s="78">
        <v>2108</v>
      </c>
      <c r="AQ32" s="94">
        <v>10</v>
      </c>
      <c r="AR32" s="94" t="s">
        <v>248</v>
      </c>
      <c r="AS32" s="97">
        <v>3.11</v>
      </c>
      <c r="AU32" s="98">
        <v>-3.11</v>
      </c>
    </row>
    <row r="33" spans="1:47" x14ac:dyDescent="0.4">
      <c r="A33" s="99">
        <v>2312</v>
      </c>
      <c r="B33" s="100">
        <v>1.4</v>
      </c>
      <c r="C33" s="100">
        <v>5.44</v>
      </c>
      <c r="D33" s="100">
        <v>10.88</v>
      </c>
      <c r="E33" s="100">
        <v>21.75</v>
      </c>
      <c r="F33" s="100">
        <v>32.630000000000003</v>
      </c>
      <c r="G33" s="100">
        <v>54.38</v>
      </c>
      <c r="H33" s="100">
        <v>54.38</v>
      </c>
      <c r="I33" s="100">
        <v>16.239999999999998</v>
      </c>
      <c r="J33" s="100">
        <v>32.479999999999997</v>
      </c>
      <c r="K33" s="100">
        <v>32.479999999999997</v>
      </c>
      <c r="L33" s="100">
        <v>0.44</v>
      </c>
      <c r="M33" s="100">
        <v>0.88</v>
      </c>
      <c r="N33" s="100">
        <v>0.88</v>
      </c>
      <c r="O33" s="100">
        <v>8.76</v>
      </c>
      <c r="P33" s="100">
        <v>8.76</v>
      </c>
      <c r="Q33" s="100">
        <v>4.6100000000000003</v>
      </c>
      <c r="R33" s="100">
        <v>9.2100000000000009</v>
      </c>
      <c r="S33" s="101" t="s">
        <v>192</v>
      </c>
      <c r="T33" s="107">
        <v>2312</v>
      </c>
      <c r="U33" s="108">
        <v>-3.5</v>
      </c>
      <c r="V33" s="108">
        <v>-9.9499999999999993</v>
      </c>
      <c r="W33" s="109">
        <v>-9.9499999999999993</v>
      </c>
      <c r="X33" s="109">
        <v>-38.619999999999997</v>
      </c>
      <c r="Y33" s="109">
        <v>-77.209999999999994</v>
      </c>
      <c r="Z33" s="109">
        <v>-154.43</v>
      </c>
      <c r="AA33" s="109">
        <v>-231.64</v>
      </c>
      <c r="AB33" s="109">
        <v>-386.06</v>
      </c>
      <c r="AC33" s="109">
        <v>-386.06</v>
      </c>
      <c r="AD33" s="109">
        <v>-115.33</v>
      </c>
      <c r="AE33" s="109">
        <v>-230.63</v>
      </c>
      <c r="AF33" s="109">
        <v>-230.63</v>
      </c>
      <c r="AG33" s="109">
        <v>-3.11</v>
      </c>
      <c r="AH33" s="109">
        <v>-6.22</v>
      </c>
      <c r="AI33" s="109">
        <v>-6.22</v>
      </c>
      <c r="AJ33" s="109">
        <v>-62.22</v>
      </c>
      <c r="AK33" s="109">
        <v>-62.22</v>
      </c>
      <c r="AL33" s="109">
        <v>-65.39</v>
      </c>
      <c r="AM33" s="109">
        <v>-187.06</v>
      </c>
      <c r="AP33" s="78">
        <v>2109</v>
      </c>
      <c r="AQ33" s="94">
        <v>10</v>
      </c>
      <c r="AR33" s="94" t="s">
        <v>248</v>
      </c>
      <c r="AS33" s="97">
        <v>2.58</v>
      </c>
      <c r="AU33" s="98">
        <v>-2.58</v>
      </c>
    </row>
    <row r="34" spans="1:47" x14ac:dyDescent="0.4">
      <c r="A34" s="99">
        <v>2401</v>
      </c>
      <c r="B34" s="100">
        <v>1.4</v>
      </c>
      <c r="C34" s="100">
        <v>5.44</v>
      </c>
      <c r="D34" s="100">
        <v>10.88</v>
      </c>
      <c r="E34" s="100">
        <v>21.75</v>
      </c>
      <c r="F34" s="100">
        <v>32.630000000000003</v>
      </c>
      <c r="G34" s="100">
        <v>54.38</v>
      </c>
      <c r="H34" s="100">
        <v>54.38</v>
      </c>
      <c r="I34" s="100">
        <v>16.239999999999998</v>
      </c>
      <c r="J34" s="100">
        <v>32.479999999999997</v>
      </c>
      <c r="K34" s="100">
        <v>32.479999999999997</v>
      </c>
      <c r="L34" s="100">
        <v>0.44</v>
      </c>
      <c r="M34" s="100">
        <v>0.88</v>
      </c>
      <c r="N34" s="100">
        <v>0.88</v>
      </c>
      <c r="O34" s="100">
        <v>8.76</v>
      </c>
      <c r="P34" s="100">
        <v>8.76</v>
      </c>
      <c r="Q34" s="100">
        <v>4.6100000000000003</v>
      </c>
      <c r="R34" s="100">
        <v>9.2100000000000009</v>
      </c>
      <c r="S34" s="101" t="s">
        <v>192</v>
      </c>
      <c r="T34" s="107">
        <v>2401</v>
      </c>
      <c r="U34" s="108">
        <v>-3.5</v>
      </c>
      <c r="V34" s="108">
        <v>-9.9499999999999993</v>
      </c>
      <c r="W34" s="109">
        <v>-9.9499999999999993</v>
      </c>
      <c r="X34" s="109">
        <v>-38.619999999999997</v>
      </c>
      <c r="Y34" s="109">
        <v>-77.209999999999994</v>
      </c>
      <c r="Z34" s="109">
        <v>-154.43</v>
      </c>
      <c r="AA34" s="109">
        <v>-231.64</v>
      </c>
      <c r="AB34" s="109">
        <v>-386.06</v>
      </c>
      <c r="AC34" s="109">
        <v>-386.06</v>
      </c>
      <c r="AD34" s="109">
        <v>-115.33</v>
      </c>
      <c r="AE34" s="109">
        <v>-230.63</v>
      </c>
      <c r="AF34" s="109">
        <v>-230.63</v>
      </c>
      <c r="AG34" s="109">
        <v>-3.11</v>
      </c>
      <c r="AH34" s="109">
        <v>-6.22</v>
      </c>
      <c r="AI34" s="109">
        <v>-6.22</v>
      </c>
      <c r="AJ34" s="109">
        <v>-62.22</v>
      </c>
      <c r="AK34" s="109">
        <v>-62.22</v>
      </c>
      <c r="AL34" s="109">
        <v>-65.39</v>
      </c>
      <c r="AM34" s="109">
        <v>-187.06</v>
      </c>
      <c r="AP34" s="78">
        <v>2110</v>
      </c>
      <c r="AQ34" s="94">
        <v>10</v>
      </c>
      <c r="AR34" s="94" t="s">
        <v>248</v>
      </c>
      <c r="AS34" s="97">
        <v>2.04</v>
      </c>
      <c r="AU34" s="98">
        <v>-2.04</v>
      </c>
    </row>
    <row r="35" spans="1:47" x14ac:dyDescent="0.4">
      <c r="A35" s="99">
        <v>2402</v>
      </c>
      <c r="B35" s="100">
        <v>1.4</v>
      </c>
      <c r="C35" s="100">
        <v>5.44</v>
      </c>
      <c r="D35" s="100">
        <v>10.88</v>
      </c>
      <c r="E35" s="100">
        <v>21.75</v>
      </c>
      <c r="F35" s="100">
        <v>32.630000000000003</v>
      </c>
      <c r="G35" s="100">
        <v>54.38</v>
      </c>
      <c r="H35" s="100">
        <v>54.38</v>
      </c>
      <c r="I35" s="100">
        <v>16.239999999999998</v>
      </c>
      <c r="J35" s="100">
        <v>32.479999999999997</v>
      </c>
      <c r="K35" s="100">
        <v>32.479999999999997</v>
      </c>
      <c r="L35" s="100">
        <v>0.44</v>
      </c>
      <c r="M35" s="100">
        <v>0.88</v>
      </c>
      <c r="N35" s="100">
        <v>0.88</v>
      </c>
      <c r="O35" s="100">
        <v>8.76</v>
      </c>
      <c r="P35" s="100">
        <v>8.76</v>
      </c>
      <c r="Q35" s="100">
        <v>4.6100000000000003</v>
      </c>
      <c r="R35" s="100">
        <v>9.2100000000000009</v>
      </c>
      <c r="S35" s="101" t="s">
        <v>192</v>
      </c>
      <c r="T35" s="107">
        <v>2402</v>
      </c>
      <c r="U35" s="108">
        <v>-3.5</v>
      </c>
      <c r="V35" s="108">
        <v>-9.9499999999999993</v>
      </c>
      <c r="W35" s="109">
        <v>-9.9499999999999993</v>
      </c>
      <c r="X35" s="109">
        <v>-38.619999999999997</v>
      </c>
      <c r="Y35" s="109">
        <v>-77.209999999999994</v>
      </c>
      <c r="Z35" s="109">
        <v>-154.43</v>
      </c>
      <c r="AA35" s="109">
        <v>-231.64</v>
      </c>
      <c r="AB35" s="109">
        <v>-386.06</v>
      </c>
      <c r="AC35" s="109">
        <v>-386.06</v>
      </c>
      <c r="AD35" s="109">
        <v>-115.33</v>
      </c>
      <c r="AE35" s="109">
        <v>-230.63</v>
      </c>
      <c r="AF35" s="109">
        <v>-230.63</v>
      </c>
      <c r="AG35" s="109">
        <v>-3.11</v>
      </c>
      <c r="AH35" s="109">
        <v>-6.22</v>
      </c>
      <c r="AI35" s="109">
        <v>-6.22</v>
      </c>
      <c r="AJ35" s="109">
        <v>-62.22</v>
      </c>
      <c r="AK35" s="109">
        <v>-62.22</v>
      </c>
      <c r="AL35" s="109">
        <v>-65.39</v>
      </c>
      <c r="AM35" s="109">
        <v>-187.06</v>
      </c>
      <c r="AP35" s="78">
        <v>2111</v>
      </c>
      <c r="AQ35" s="94">
        <v>10</v>
      </c>
      <c r="AR35" s="94" t="s">
        <v>248</v>
      </c>
      <c r="AS35" s="97">
        <v>1.53</v>
      </c>
      <c r="AU35" s="98">
        <v>-1.53</v>
      </c>
    </row>
    <row r="36" spans="1:47" x14ac:dyDescent="0.4">
      <c r="A36" s="99">
        <v>2403</v>
      </c>
      <c r="B36" s="100">
        <v>1.4</v>
      </c>
      <c r="C36" s="100">
        <v>5.44</v>
      </c>
      <c r="D36" s="100">
        <v>10.88</v>
      </c>
      <c r="E36" s="100">
        <v>21.75</v>
      </c>
      <c r="F36" s="100">
        <v>32.630000000000003</v>
      </c>
      <c r="G36" s="100">
        <v>54.38</v>
      </c>
      <c r="H36" s="100">
        <v>54.38</v>
      </c>
      <c r="I36" s="100">
        <v>16.239999999999998</v>
      </c>
      <c r="J36" s="100">
        <v>32.479999999999997</v>
      </c>
      <c r="K36" s="100">
        <v>32.479999999999997</v>
      </c>
      <c r="L36" s="100">
        <v>0.44</v>
      </c>
      <c r="M36" s="100">
        <v>0.88</v>
      </c>
      <c r="N36" s="100">
        <v>0.88</v>
      </c>
      <c r="O36" s="100">
        <v>8.76</v>
      </c>
      <c r="P36" s="100">
        <v>8.76</v>
      </c>
      <c r="Q36" s="100">
        <v>4.6100000000000003</v>
      </c>
      <c r="R36" s="100">
        <v>9.2100000000000009</v>
      </c>
      <c r="S36" s="101" t="s">
        <v>192</v>
      </c>
      <c r="T36" s="107">
        <v>2403</v>
      </c>
      <c r="U36" s="108">
        <v>-3.5</v>
      </c>
      <c r="V36" s="108">
        <v>-9.9499999999999993</v>
      </c>
      <c r="W36" s="109">
        <v>-9.9499999999999993</v>
      </c>
      <c r="X36" s="109">
        <v>-38.619999999999997</v>
      </c>
      <c r="Y36" s="109">
        <v>-77.209999999999994</v>
      </c>
      <c r="Z36" s="109">
        <v>-154.43</v>
      </c>
      <c r="AA36" s="109">
        <v>-231.64</v>
      </c>
      <c r="AB36" s="109">
        <v>-386.06</v>
      </c>
      <c r="AC36" s="109">
        <v>-386.06</v>
      </c>
      <c r="AD36" s="109">
        <v>-115.33</v>
      </c>
      <c r="AE36" s="109">
        <v>-230.63</v>
      </c>
      <c r="AF36" s="109">
        <v>-230.63</v>
      </c>
      <c r="AG36" s="109">
        <v>-3.11</v>
      </c>
      <c r="AH36" s="109">
        <v>-6.22</v>
      </c>
      <c r="AI36" s="109">
        <v>-6.22</v>
      </c>
      <c r="AJ36" s="109">
        <v>-62.22</v>
      </c>
      <c r="AK36" s="109">
        <v>-62.22</v>
      </c>
      <c r="AL36" s="109">
        <v>-65.39</v>
      </c>
      <c r="AM36" s="109">
        <v>-187.06</v>
      </c>
      <c r="AP36" s="78">
        <v>2112</v>
      </c>
      <c r="AQ36" s="94">
        <v>10</v>
      </c>
      <c r="AR36" s="94" t="s">
        <v>248</v>
      </c>
      <c r="AS36" s="97">
        <v>1.0900000000000001</v>
      </c>
      <c r="AU36" s="98">
        <v>-1.0900000000000001</v>
      </c>
    </row>
    <row r="37" spans="1:47" x14ac:dyDescent="0.4">
      <c r="A37" s="99">
        <v>2404</v>
      </c>
      <c r="B37" s="100">
        <v>1.4</v>
      </c>
      <c r="C37" s="100">
        <v>5.44</v>
      </c>
      <c r="D37" s="100">
        <v>10.88</v>
      </c>
      <c r="E37" s="100">
        <v>21.75</v>
      </c>
      <c r="F37" s="100">
        <v>32.630000000000003</v>
      </c>
      <c r="G37" s="100">
        <v>54.38</v>
      </c>
      <c r="H37" s="100">
        <v>54.38</v>
      </c>
      <c r="I37" s="100">
        <v>16.239999999999998</v>
      </c>
      <c r="J37" s="100">
        <v>32.479999999999997</v>
      </c>
      <c r="K37" s="100">
        <v>32.479999999999997</v>
      </c>
      <c r="L37" s="100">
        <v>0.44</v>
      </c>
      <c r="M37" s="100">
        <v>0.88</v>
      </c>
      <c r="N37" s="100">
        <v>0.88</v>
      </c>
      <c r="O37" s="100">
        <v>8.76</v>
      </c>
      <c r="P37" s="100">
        <v>8.76</v>
      </c>
      <c r="Q37" s="100">
        <v>4.6100000000000003</v>
      </c>
      <c r="R37" s="100">
        <v>9.2100000000000009</v>
      </c>
      <c r="S37" s="101" t="s">
        <v>192</v>
      </c>
      <c r="T37" s="107">
        <v>2404</v>
      </c>
      <c r="U37" s="108">
        <v>-3.5</v>
      </c>
      <c r="V37" s="108">
        <v>-9.9499999999999993</v>
      </c>
      <c r="W37" s="109">
        <v>-9.9499999999999993</v>
      </c>
      <c r="X37" s="109">
        <v>-38.619999999999997</v>
      </c>
      <c r="Y37" s="109">
        <v>-77.209999999999994</v>
      </c>
      <c r="Z37" s="109">
        <v>-154.43</v>
      </c>
      <c r="AA37" s="109">
        <v>-231.64</v>
      </c>
      <c r="AB37" s="109">
        <v>-386.06</v>
      </c>
      <c r="AC37" s="109">
        <v>-386.06</v>
      </c>
      <c r="AD37" s="109">
        <v>-115.33</v>
      </c>
      <c r="AE37" s="109">
        <v>-230.63</v>
      </c>
      <c r="AF37" s="109">
        <v>-230.63</v>
      </c>
      <c r="AG37" s="109">
        <v>-3.11</v>
      </c>
      <c r="AH37" s="109">
        <v>-6.22</v>
      </c>
      <c r="AI37" s="109">
        <v>-6.22</v>
      </c>
      <c r="AJ37" s="109">
        <v>-62.22</v>
      </c>
      <c r="AK37" s="109">
        <v>-62.22</v>
      </c>
      <c r="AL37" s="109">
        <v>-65.39</v>
      </c>
      <c r="AM37" s="109">
        <v>-187.06</v>
      </c>
      <c r="AP37" s="78">
        <v>2201</v>
      </c>
      <c r="AQ37" s="94">
        <v>10</v>
      </c>
      <c r="AR37" s="94" t="s">
        <v>248</v>
      </c>
      <c r="AS37" s="97">
        <v>0.53</v>
      </c>
      <c r="AU37" s="98">
        <v>-0.53</v>
      </c>
    </row>
    <row r="38" spans="1:47" x14ac:dyDescent="0.4">
      <c r="AR38" s="94"/>
    </row>
  </sheetData>
  <mergeCells count="54">
    <mergeCell ref="T2:T6"/>
    <mergeCell ref="C3:H3"/>
    <mergeCell ref="I3:K3"/>
    <mergeCell ref="L3:P3"/>
    <mergeCell ref="Q3:R3"/>
    <mergeCell ref="M4:M6"/>
    <mergeCell ref="A2:A6"/>
    <mergeCell ref="B2:B6"/>
    <mergeCell ref="C2:K2"/>
    <mergeCell ref="L2:P2"/>
    <mergeCell ref="Q2:R2"/>
    <mergeCell ref="N4:N6"/>
    <mergeCell ref="C4:C6"/>
    <mergeCell ref="D4:D6"/>
    <mergeCell ref="E4:E6"/>
    <mergeCell ref="F4:F6"/>
    <mergeCell ref="G4:G6"/>
    <mergeCell ref="H4:H6"/>
    <mergeCell ref="I4:I6"/>
    <mergeCell ref="J4:J6"/>
    <mergeCell ref="K4:K6"/>
    <mergeCell ref="L4:L6"/>
    <mergeCell ref="AG2:AK2"/>
    <mergeCell ref="AW2:AX2"/>
    <mergeCell ref="AD4:AD6"/>
    <mergeCell ref="AE4:AE6"/>
    <mergeCell ref="AF4:AF6"/>
    <mergeCell ref="AG4:AG6"/>
    <mergeCell ref="AH4:AH6"/>
    <mergeCell ref="AI4:AI6"/>
    <mergeCell ref="AJ4:AJ6"/>
    <mergeCell ref="AK4:AK6"/>
    <mergeCell ref="AL4:AL6"/>
    <mergeCell ref="AC4:AC6"/>
    <mergeCell ref="U2:U6"/>
    <mergeCell ref="V2:V6"/>
    <mergeCell ref="W2:W6"/>
    <mergeCell ref="X2:AF2"/>
    <mergeCell ref="AY5:AY6"/>
    <mergeCell ref="O4:O6"/>
    <mergeCell ref="P4:P6"/>
    <mergeCell ref="Q4:Q6"/>
    <mergeCell ref="R4:R6"/>
    <mergeCell ref="X4:X6"/>
    <mergeCell ref="Y4:Y6"/>
    <mergeCell ref="S3:S6"/>
    <mergeCell ref="X3:AC3"/>
    <mergeCell ref="AD3:AF3"/>
    <mergeCell ref="AG3:AK3"/>
    <mergeCell ref="AM3:AM6"/>
    <mergeCell ref="AY3:AY4"/>
    <mergeCell ref="Z4:Z6"/>
    <mergeCell ref="AA4:AA6"/>
    <mergeCell ref="AB4:AB6"/>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763E-CCC9-46A9-8DB3-DB2A332E0791}">
  <sheetPr>
    <tabColor theme="2" tint="-0.499984740745262"/>
  </sheetPr>
  <dimension ref="B1:BL90"/>
  <sheetViews>
    <sheetView showGridLines="0" topLeftCell="A4" zoomScale="40" zoomScaleNormal="40" zoomScaleSheetLayoutView="25" zoomScalePageLayoutView="25" workbookViewId="0">
      <selection activeCell="L3" sqref="L2:W23"/>
    </sheetView>
  </sheetViews>
  <sheetFormatPr defaultColWidth="9" defaultRowHeight="25.5" x14ac:dyDescent="0.4"/>
  <cols>
    <col min="1" max="8" width="18.625" style="11" customWidth="1"/>
    <col min="9" max="9" width="3.125" style="11" customWidth="1"/>
    <col min="10" max="10" width="6.75" style="11" bestFit="1" customWidth="1"/>
    <col min="11" max="11" width="25" style="11" customWidth="1"/>
    <col min="12" max="12" width="6.75" style="11" customWidth="1"/>
    <col min="13" max="13" width="15.125" style="11" customWidth="1"/>
    <col min="14" max="14" width="5.25" style="11" customWidth="1"/>
    <col min="15" max="15" width="71.625" style="37" customWidth="1"/>
    <col min="16" max="16" width="16" style="17" customWidth="1"/>
    <col min="17" max="17" width="3.125" style="11" customWidth="1"/>
    <col min="18" max="18" width="6.75" style="11" bestFit="1" customWidth="1"/>
    <col min="19" max="19" width="25" style="11" customWidth="1"/>
    <col min="20" max="20" width="6.75" style="11" customWidth="1"/>
    <col min="21" max="21" width="15.125" style="11" customWidth="1"/>
    <col min="22" max="22" width="5.25" style="11" customWidth="1"/>
    <col min="23" max="23" width="71.625" style="37" customWidth="1"/>
    <col min="24" max="24" width="16" style="17" customWidth="1"/>
    <col min="25" max="25" width="3.125" style="11" customWidth="1"/>
    <col min="26" max="26" width="6.75" style="11" bestFit="1" customWidth="1"/>
    <col min="27" max="27" width="25" style="11" customWidth="1"/>
    <col min="28" max="28" width="6.75" style="11" customWidth="1"/>
    <col min="29" max="29" width="27.5" style="11" customWidth="1"/>
    <col min="30" max="30" width="8.125" style="38" customWidth="1"/>
    <col min="31" max="31" width="57.625" style="37" customWidth="1"/>
    <col min="32" max="32" width="16" style="17" customWidth="1"/>
    <col min="33" max="33" width="3.125" style="11" customWidth="1"/>
    <col min="34" max="34" width="6.75" style="11" bestFit="1" customWidth="1"/>
    <col min="35" max="35" width="25" style="11" customWidth="1"/>
    <col min="36" max="36" width="6.75" style="11" bestFit="1" customWidth="1"/>
    <col min="37" max="37" width="27.5" style="11" customWidth="1"/>
    <col min="38" max="38" width="8.25" style="11" customWidth="1"/>
    <col min="39" max="39" width="56.5" style="37" customWidth="1"/>
    <col min="40" max="40" width="16" style="17" bestFit="1" customWidth="1"/>
    <col min="41" max="41" width="3.125" style="17" customWidth="1"/>
    <col min="42" max="42" width="6.75" style="11" customWidth="1"/>
    <col min="43" max="43" width="25" style="11" customWidth="1"/>
    <col min="44" max="44" width="6.75" style="11" bestFit="1" customWidth="1"/>
    <col min="45" max="45" width="32.5" style="11" customWidth="1"/>
    <col min="46" max="46" width="8.25" style="11" customWidth="1"/>
    <col min="47" max="47" width="52.75" style="37" customWidth="1"/>
    <col min="48" max="48" width="16" style="17" bestFit="1" customWidth="1"/>
    <col min="49" max="49" width="3.125" style="17" customWidth="1"/>
    <col min="50" max="50" width="6.75" style="11" customWidth="1"/>
    <col min="51" max="51" width="25" style="11" customWidth="1"/>
    <col min="52" max="52" width="6.75" style="11" bestFit="1" customWidth="1"/>
    <col min="53" max="53" width="32.625" style="11" customWidth="1"/>
    <col min="54" max="54" width="8.25" style="11" customWidth="1"/>
    <col min="55" max="55" width="57.625" style="37" customWidth="1"/>
    <col min="56" max="56" width="16" style="17" customWidth="1"/>
    <col min="57" max="57" width="3.125" style="11" customWidth="1"/>
    <col min="58" max="58" width="6.75" style="11" customWidth="1"/>
    <col min="59" max="59" width="25" style="38" customWidth="1"/>
    <col min="60" max="60" width="6.75" style="11" bestFit="1" customWidth="1"/>
    <col min="61" max="61" width="32.5" style="11" customWidth="1"/>
    <col min="62" max="62" width="8.125" style="11" customWidth="1"/>
    <col min="63" max="63" width="52.625" style="37" customWidth="1"/>
    <col min="64" max="64" width="16" style="17" bestFit="1" customWidth="1"/>
    <col min="65" max="16384" width="9" style="11"/>
  </cols>
  <sheetData>
    <row r="1" spans="2:64" x14ac:dyDescent="0.4">
      <c r="J1" s="287" t="s">
        <v>56</v>
      </c>
      <c r="K1" s="287"/>
      <c r="L1" s="287"/>
      <c r="M1" s="287"/>
      <c r="N1" s="287"/>
      <c r="O1" s="287"/>
      <c r="P1" s="12" t="s">
        <v>57</v>
      </c>
      <c r="R1" s="287" t="s">
        <v>56</v>
      </c>
      <c r="S1" s="287"/>
      <c r="T1" s="287"/>
      <c r="U1" s="287"/>
      <c r="V1" s="287"/>
      <c r="W1" s="287"/>
      <c r="X1" s="12" t="s">
        <v>57</v>
      </c>
      <c r="Z1" s="287" t="s">
        <v>56</v>
      </c>
      <c r="AA1" s="287"/>
      <c r="AB1" s="287"/>
      <c r="AC1" s="287"/>
      <c r="AD1" s="287"/>
      <c r="AE1" s="287"/>
      <c r="AF1" s="12" t="s">
        <v>57</v>
      </c>
      <c r="AH1" s="287" t="s">
        <v>56</v>
      </c>
      <c r="AI1" s="287"/>
      <c r="AJ1" s="287"/>
      <c r="AK1" s="287"/>
      <c r="AL1" s="287"/>
      <c r="AM1" s="287"/>
      <c r="AN1" s="12" t="s">
        <v>57</v>
      </c>
      <c r="AO1" s="13"/>
      <c r="AP1" s="287" t="s">
        <v>56</v>
      </c>
      <c r="AQ1" s="287"/>
      <c r="AR1" s="287"/>
      <c r="AS1" s="287"/>
      <c r="AT1" s="287"/>
      <c r="AU1" s="287"/>
      <c r="AV1" s="12" t="s">
        <v>57</v>
      </c>
      <c r="AW1" s="13"/>
      <c r="AX1" s="287" t="s">
        <v>56</v>
      </c>
      <c r="AY1" s="287"/>
      <c r="AZ1" s="287"/>
      <c r="BA1" s="287"/>
      <c r="BB1" s="287"/>
      <c r="BC1" s="287"/>
      <c r="BD1" s="12" t="s">
        <v>57</v>
      </c>
      <c r="BF1" s="287" t="s">
        <v>56</v>
      </c>
      <c r="BG1" s="287"/>
      <c r="BH1" s="287"/>
      <c r="BI1" s="287"/>
      <c r="BJ1" s="287"/>
      <c r="BK1" s="287"/>
      <c r="BL1" s="12" t="s">
        <v>57</v>
      </c>
    </row>
    <row r="2" spans="2:64" ht="54" customHeight="1" x14ac:dyDescent="0.4">
      <c r="C2" s="303" t="s">
        <v>314</v>
      </c>
      <c r="D2" s="304"/>
      <c r="E2" s="304"/>
      <c r="F2" s="295"/>
      <c r="J2" s="316" t="s">
        <v>58</v>
      </c>
      <c r="K2" s="287" t="s">
        <v>59</v>
      </c>
      <c r="L2" s="321" t="s">
        <v>60</v>
      </c>
      <c r="M2" s="320"/>
      <c r="N2" s="284"/>
      <c r="O2" s="14" t="s">
        <v>136</v>
      </c>
      <c r="P2" s="49">
        <v>55</v>
      </c>
      <c r="R2" s="292" t="s">
        <v>58</v>
      </c>
      <c r="S2" s="287" t="s">
        <v>62</v>
      </c>
      <c r="T2" s="292" t="s">
        <v>63</v>
      </c>
      <c r="U2" s="315" t="s">
        <v>64</v>
      </c>
      <c r="V2" s="315"/>
      <c r="W2" s="315"/>
      <c r="X2" s="49">
        <v>11.73</v>
      </c>
      <c r="Z2" s="292" t="s">
        <v>58</v>
      </c>
      <c r="AA2" s="325" t="s">
        <v>206</v>
      </c>
      <c r="AB2" s="307" t="s">
        <v>28</v>
      </c>
      <c r="AC2" s="308"/>
      <c r="AD2" s="309"/>
      <c r="AE2" s="16" t="s">
        <v>66</v>
      </c>
      <c r="AF2" s="15">
        <v>1375.44</v>
      </c>
      <c r="AH2" s="316" t="s">
        <v>58</v>
      </c>
      <c r="AI2" s="325" t="s">
        <v>67</v>
      </c>
      <c r="AJ2" s="307" t="s">
        <v>28</v>
      </c>
      <c r="AK2" s="308"/>
      <c r="AL2" s="309"/>
      <c r="AM2" s="16" t="s">
        <v>66</v>
      </c>
      <c r="AN2" s="15">
        <v>1375.44</v>
      </c>
      <c r="AP2" s="292" t="s">
        <v>58</v>
      </c>
      <c r="AQ2" s="306" t="s">
        <v>207</v>
      </c>
      <c r="AR2" s="288" t="s">
        <v>28</v>
      </c>
      <c r="AS2" s="288"/>
      <c r="AT2" s="288"/>
      <c r="AU2" s="16" t="s">
        <v>66</v>
      </c>
      <c r="AV2" s="41">
        <v>1375.44</v>
      </c>
      <c r="AX2" s="316" t="s">
        <v>58</v>
      </c>
      <c r="AY2" s="306" t="s">
        <v>208</v>
      </c>
      <c r="AZ2" s="288" t="s">
        <v>28</v>
      </c>
      <c r="BA2" s="288"/>
      <c r="BB2" s="288"/>
      <c r="BC2" s="14" t="s">
        <v>70</v>
      </c>
      <c r="BD2" s="41">
        <v>295.24</v>
      </c>
      <c r="BF2" s="316" t="s">
        <v>71</v>
      </c>
      <c r="BG2" s="306" t="s">
        <v>315</v>
      </c>
      <c r="BH2" s="288" t="s">
        <v>28</v>
      </c>
      <c r="BI2" s="288"/>
      <c r="BJ2" s="288"/>
      <c r="BK2" s="14" t="s">
        <v>73</v>
      </c>
      <c r="BL2" s="15">
        <v>1333.09</v>
      </c>
    </row>
    <row r="3" spans="2:64" ht="54" customHeight="1" x14ac:dyDescent="0.4">
      <c r="C3" s="351"/>
      <c r="D3" s="352"/>
      <c r="E3" s="352"/>
      <c r="F3" s="353"/>
      <c r="J3" s="317"/>
      <c r="K3" s="287"/>
      <c r="L3" s="292" t="s">
        <v>74</v>
      </c>
      <c r="M3" s="315" t="s">
        <v>75</v>
      </c>
      <c r="N3" s="315"/>
      <c r="O3" s="315"/>
      <c r="P3" s="49">
        <v>182.05</v>
      </c>
      <c r="R3" s="292"/>
      <c r="S3" s="287"/>
      <c r="T3" s="292"/>
      <c r="U3" s="315" t="s">
        <v>76</v>
      </c>
      <c r="V3" s="315"/>
      <c r="W3" s="315"/>
      <c r="X3" s="49">
        <v>23.46</v>
      </c>
      <c r="Z3" s="292"/>
      <c r="AA3" s="326"/>
      <c r="AB3" s="328"/>
      <c r="AC3" s="329"/>
      <c r="AD3" s="330"/>
      <c r="AE3" s="16" t="s">
        <v>77</v>
      </c>
      <c r="AF3" s="15">
        <v>2292.4</v>
      </c>
      <c r="AH3" s="317"/>
      <c r="AI3" s="326"/>
      <c r="AJ3" s="328"/>
      <c r="AK3" s="329"/>
      <c r="AL3" s="330"/>
      <c r="AM3" s="16" t="s">
        <v>77</v>
      </c>
      <c r="AN3" s="15">
        <v>2292.4</v>
      </c>
      <c r="AP3" s="292"/>
      <c r="AQ3" s="306"/>
      <c r="AR3" s="288"/>
      <c r="AS3" s="288"/>
      <c r="AT3" s="288"/>
      <c r="AU3" s="16" t="s">
        <v>77</v>
      </c>
      <c r="AV3" s="41">
        <v>2292.4</v>
      </c>
      <c r="AX3" s="317"/>
      <c r="AY3" s="287"/>
      <c r="AZ3" s="288"/>
      <c r="BA3" s="288"/>
      <c r="BB3" s="288"/>
      <c r="BC3" s="14" t="s">
        <v>78</v>
      </c>
      <c r="BD3" s="41">
        <v>442.86</v>
      </c>
      <c r="BF3" s="317"/>
      <c r="BG3" s="287"/>
      <c r="BH3" s="314" t="s">
        <v>30</v>
      </c>
      <c r="BI3" s="315" t="s">
        <v>79</v>
      </c>
      <c r="BJ3" s="315"/>
      <c r="BK3" s="14" t="s">
        <v>80</v>
      </c>
      <c r="BL3" s="15">
        <v>18.87</v>
      </c>
    </row>
    <row r="4" spans="2:64" ht="54" customHeight="1" x14ac:dyDescent="0.4">
      <c r="C4" s="296"/>
      <c r="D4" s="305"/>
      <c r="E4" s="305"/>
      <c r="F4" s="297"/>
      <c r="J4" s="317"/>
      <c r="K4" s="287"/>
      <c r="L4" s="292"/>
      <c r="M4" s="315" t="s">
        <v>81</v>
      </c>
      <c r="N4" s="315"/>
      <c r="O4" s="315"/>
      <c r="P4" s="49">
        <v>314.60000000000002</v>
      </c>
      <c r="R4" s="292"/>
      <c r="S4" s="287"/>
      <c r="T4" s="292"/>
      <c r="U4" s="315" t="s">
        <v>82</v>
      </c>
      <c r="V4" s="315"/>
      <c r="W4" s="315"/>
      <c r="X4" s="49">
        <v>23.46</v>
      </c>
      <c r="Z4" s="292"/>
      <c r="AA4" s="326"/>
      <c r="AB4" s="310"/>
      <c r="AC4" s="311"/>
      <c r="AD4" s="312"/>
      <c r="AE4" s="16" t="s">
        <v>83</v>
      </c>
      <c r="AF4" s="15">
        <v>295.24</v>
      </c>
      <c r="AH4" s="317"/>
      <c r="AI4" s="326"/>
      <c r="AJ4" s="310"/>
      <c r="AK4" s="311"/>
      <c r="AL4" s="312"/>
      <c r="AM4" s="16" t="s">
        <v>83</v>
      </c>
      <c r="AN4" s="15">
        <v>295.24</v>
      </c>
      <c r="AP4" s="292"/>
      <c r="AQ4" s="306"/>
      <c r="AR4" s="288"/>
      <c r="AS4" s="288"/>
      <c r="AT4" s="288"/>
      <c r="AU4" s="16" t="s">
        <v>83</v>
      </c>
      <c r="AV4" s="41">
        <v>295.24</v>
      </c>
      <c r="AX4" s="317"/>
      <c r="AY4" s="287"/>
      <c r="AZ4" s="288"/>
      <c r="BA4" s="288"/>
      <c r="BB4" s="288"/>
      <c r="BC4" s="14" t="s">
        <v>84</v>
      </c>
      <c r="BD4" s="41">
        <v>590.48</v>
      </c>
      <c r="BF4" s="317"/>
      <c r="BG4" s="287"/>
      <c r="BH4" s="314"/>
      <c r="BI4" s="315" t="s">
        <v>85</v>
      </c>
      <c r="BJ4" s="315"/>
      <c r="BK4" s="14" t="s">
        <v>80</v>
      </c>
      <c r="BL4" s="15">
        <v>17.170000000000002</v>
      </c>
    </row>
    <row r="5" spans="2:64" ht="54" customHeight="1" x14ac:dyDescent="0.4">
      <c r="B5" s="334" t="s">
        <v>316</v>
      </c>
      <c r="C5" s="334"/>
      <c r="D5" s="334"/>
      <c r="E5" s="334"/>
      <c r="F5" s="334"/>
      <c r="G5" s="334"/>
      <c r="J5" s="317"/>
      <c r="K5" s="287"/>
      <c r="L5" s="292"/>
      <c r="M5" s="315" t="s">
        <v>87</v>
      </c>
      <c r="N5" s="315"/>
      <c r="O5" s="315"/>
      <c r="P5" s="49">
        <v>579.70000000000005</v>
      </c>
      <c r="R5" s="292"/>
      <c r="S5" s="287"/>
      <c r="T5" s="292"/>
      <c r="U5" s="315" t="s">
        <v>88</v>
      </c>
      <c r="V5" s="315"/>
      <c r="W5" s="315"/>
      <c r="X5" s="49">
        <v>234.65</v>
      </c>
      <c r="Z5" s="292"/>
      <c r="AA5" s="326"/>
      <c r="AB5" s="316" t="s">
        <v>30</v>
      </c>
      <c r="AC5" s="298" t="s">
        <v>89</v>
      </c>
      <c r="AD5" s="18" t="s">
        <v>90</v>
      </c>
      <c r="AE5" s="19" t="s">
        <v>91</v>
      </c>
      <c r="AF5" s="20">
        <v>21.91</v>
      </c>
      <c r="AH5" s="317"/>
      <c r="AI5" s="326"/>
      <c r="AJ5" s="316" t="s">
        <v>30</v>
      </c>
      <c r="AK5" s="298" t="s">
        <v>92</v>
      </c>
      <c r="AL5" s="16" t="s">
        <v>93</v>
      </c>
      <c r="AM5" s="14" t="s">
        <v>94</v>
      </c>
      <c r="AN5" s="15">
        <v>34.04</v>
      </c>
      <c r="AP5" s="292"/>
      <c r="AQ5" s="306"/>
      <c r="AR5" s="292" t="s">
        <v>30</v>
      </c>
      <c r="AS5" s="315" t="s">
        <v>95</v>
      </c>
      <c r="AT5" s="21" t="s">
        <v>90</v>
      </c>
      <c r="AU5" s="19" t="s">
        <v>91</v>
      </c>
      <c r="AV5" s="42">
        <v>22.12</v>
      </c>
      <c r="AX5" s="317"/>
      <c r="AY5" s="287"/>
      <c r="AZ5" s="288"/>
      <c r="BA5" s="288"/>
      <c r="BB5" s="288"/>
      <c r="BC5" s="14" t="s">
        <v>96</v>
      </c>
      <c r="BD5" s="41">
        <v>885.72</v>
      </c>
      <c r="BF5" s="317"/>
      <c r="BG5" s="306" t="s">
        <v>317</v>
      </c>
      <c r="BH5" s="288" t="s">
        <v>28</v>
      </c>
      <c r="BI5" s="288"/>
      <c r="BJ5" s="288"/>
      <c r="BK5" s="14" t="s">
        <v>73</v>
      </c>
      <c r="BL5" s="49">
        <v>1065.9000000000001</v>
      </c>
    </row>
    <row r="6" spans="2:64" ht="54" customHeight="1" x14ac:dyDescent="0.4">
      <c r="B6" s="334"/>
      <c r="C6" s="334"/>
      <c r="D6" s="334"/>
      <c r="E6" s="334"/>
      <c r="F6" s="334"/>
      <c r="G6" s="334"/>
      <c r="J6" s="317"/>
      <c r="K6" s="287"/>
      <c r="L6" s="292"/>
      <c r="M6" s="315" t="s">
        <v>97</v>
      </c>
      <c r="N6" s="315"/>
      <c r="O6" s="315"/>
      <c r="P6" s="49">
        <v>844.8</v>
      </c>
      <c r="R6" s="292"/>
      <c r="S6" s="287"/>
      <c r="T6" s="292"/>
      <c r="U6" s="315" t="s">
        <v>98</v>
      </c>
      <c r="V6" s="315"/>
      <c r="W6" s="315"/>
      <c r="X6" s="49">
        <v>234.65</v>
      </c>
      <c r="Z6" s="292"/>
      <c r="AA6" s="326"/>
      <c r="AB6" s="317"/>
      <c r="AC6" s="335"/>
      <c r="AD6" s="22" t="s">
        <v>99</v>
      </c>
      <c r="AE6" s="23" t="s">
        <v>100</v>
      </c>
      <c r="AF6" s="24">
        <v>29.21</v>
      </c>
      <c r="AH6" s="317"/>
      <c r="AI6" s="326"/>
      <c r="AJ6" s="317"/>
      <c r="AK6" s="299"/>
      <c r="AL6" s="16" t="s">
        <v>101</v>
      </c>
      <c r="AM6" s="14" t="s">
        <v>94</v>
      </c>
      <c r="AN6" s="15">
        <v>30.55</v>
      </c>
      <c r="AP6" s="292"/>
      <c r="AQ6" s="306"/>
      <c r="AR6" s="292"/>
      <c r="AS6" s="288"/>
      <c r="AT6" s="25" t="s">
        <v>99</v>
      </c>
      <c r="AU6" s="23" t="s">
        <v>100</v>
      </c>
      <c r="AV6" s="43">
        <v>29.46</v>
      </c>
      <c r="AX6" s="317"/>
      <c r="AY6" s="287"/>
      <c r="AZ6" s="288"/>
      <c r="BA6" s="288"/>
      <c r="BB6" s="288"/>
      <c r="BC6" s="14" t="s">
        <v>102</v>
      </c>
      <c r="BD6" s="41">
        <v>1180.96</v>
      </c>
      <c r="BF6" s="317"/>
      <c r="BG6" s="287"/>
      <c r="BH6" s="314" t="s">
        <v>30</v>
      </c>
      <c r="BI6" s="315" t="s">
        <v>79</v>
      </c>
      <c r="BJ6" s="315"/>
      <c r="BK6" s="14" t="s">
        <v>80</v>
      </c>
      <c r="BL6" s="49">
        <v>32.33</v>
      </c>
    </row>
    <row r="7" spans="2:64" ht="54" customHeight="1" x14ac:dyDescent="0.4">
      <c r="B7" s="334"/>
      <c r="C7" s="334"/>
      <c r="D7" s="334"/>
      <c r="E7" s="334"/>
      <c r="F7" s="334"/>
      <c r="G7" s="334"/>
      <c r="J7" s="317"/>
      <c r="K7" s="287"/>
      <c r="L7" s="292"/>
      <c r="M7" s="315" t="s">
        <v>103</v>
      </c>
      <c r="N7" s="315"/>
      <c r="O7" s="315"/>
      <c r="P7" s="49">
        <v>1375</v>
      </c>
      <c r="R7" s="292"/>
      <c r="S7" s="287" t="s">
        <v>104</v>
      </c>
      <c r="T7" s="288" t="s">
        <v>28</v>
      </c>
      <c r="U7" s="288"/>
      <c r="V7" s="288"/>
      <c r="W7" s="14" t="s">
        <v>105</v>
      </c>
      <c r="X7" s="49">
        <v>314.60000000000002</v>
      </c>
      <c r="Z7" s="292"/>
      <c r="AA7" s="326"/>
      <c r="AB7" s="317"/>
      <c r="AC7" s="299"/>
      <c r="AD7" s="26" t="s">
        <v>106</v>
      </c>
      <c r="AE7" s="27" t="s">
        <v>107</v>
      </c>
      <c r="AF7" s="28">
        <v>33.729999999999997</v>
      </c>
      <c r="AH7" s="317"/>
      <c r="AI7" s="326"/>
      <c r="AJ7" s="317"/>
      <c r="AK7" s="283" t="s">
        <v>108</v>
      </c>
      <c r="AL7" s="319"/>
      <c r="AM7" s="14" t="s">
        <v>94</v>
      </c>
      <c r="AN7" s="15">
        <v>25.98</v>
      </c>
      <c r="AP7" s="292"/>
      <c r="AQ7" s="306"/>
      <c r="AR7" s="292"/>
      <c r="AS7" s="288"/>
      <c r="AT7" s="29" t="s">
        <v>106</v>
      </c>
      <c r="AU7" s="27" t="s">
        <v>107</v>
      </c>
      <c r="AV7" s="44">
        <v>34.03</v>
      </c>
      <c r="AX7" s="317"/>
      <c r="AY7" s="287"/>
      <c r="AZ7" s="288"/>
      <c r="BA7" s="288"/>
      <c r="BB7" s="288"/>
      <c r="BC7" s="14" t="s">
        <v>109</v>
      </c>
      <c r="BD7" s="41">
        <v>1476.2</v>
      </c>
      <c r="BF7" s="317"/>
      <c r="BG7" s="287"/>
      <c r="BH7" s="314"/>
      <c r="BI7" s="315" t="s">
        <v>85</v>
      </c>
      <c r="BJ7" s="315"/>
      <c r="BK7" s="14" t="s">
        <v>80</v>
      </c>
      <c r="BL7" s="49">
        <v>30.76</v>
      </c>
    </row>
    <row r="8" spans="2:64" ht="54" customHeight="1" x14ac:dyDescent="0.4">
      <c r="B8" s="334"/>
      <c r="C8" s="334"/>
      <c r="D8" s="334"/>
      <c r="E8" s="334"/>
      <c r="F8" s="334"/>
      <c r="G8" s="334"/>
      <c r="J8" s="317"/>
      <c r="K8" s="287"/>
      <c r="L8" s="292"/>
      <c r="M8" s="315" t="s">
        <v>110</v>
      </c>
      <c r="N8" s="315"/>
      <c r="O8" s="315"/>
      <c r="P8" s="49">
        <v>1375</v>
      </c>
      <c r="R8" s="292"/>
      <c r="S8" s="287"/>
      <c r="T8" s="288" t="s">
        <v>30</v>
      </c>
      <c r="U8" s="288"/>
      <c r="V8" s="288"/>
      <c r="W8" s="14" t="s">
        <v>111</v>
      </c>
      <c r="X8" s="49">
        <v>50.08</v>
      </c>
      <c r="Z8" s="292"/>
      <c r="AA8" s="326"/>
      <c r="AB8" s="318"/>
      <c r="AC8" s="283" t="s">
        <v>112</v>
      </c>
      <c r="AD8" s="319"/>
      <c r="AE8" s="14" t="s">
        <v>113</v>
      </c>
      <c r="AF8" s="15">
        <v>15.71</v>
      </c>
      <c r="AH8" s="317"/>
      <c r="AI8" s="326"/>
      <c r="AJ8" s="318"/>
      <c r="AK8" s="283" t="s">
        <v>112</v>
      </c>
      <c r="AL8" s="284"/>
      <c r="AM8" s="14" t="s">
        <v>113</v>
      </c>
      <c r="AN8" s="15">
        <v>15.71</v>
      </c>
      <c r="AP8" s="292"/>
      <c r="AQ8" s="306"/>
      <c r="AR8" s="292"/>
      <c r="AS8" s="315" t="s">
        <v>112</v>
      </c>
      <c r="AT8" s="288"/>
      <c r="AU8" s="14" t="s">
        <v>113</v>
      </c>
      <c r="AV8" s="41">
        <v>16.100000000000001</v>
      </c>
      <c r="AX8" s="317"/>
      <c r="AY8" s="287"/>
      <c r="AZ8" s="288"/>
      <c r="BA8" s="288"/>
      <c r="BB8" s="288"/>
      <c r="BC8" s="14" t="s">
        <v>114</v>
      </c>
      <c r="BD8" s="41">
        <v>1771.44</v>
      </c>
      <c r="BF8" s="317"/>
      <c r="BG8" s="289" t="s">
        <v>115</v>
      </c>
      <c r="BH8" s="30" t="s">
        <v>116</v>
      </c>
      <c r="BI8" s="283" t="s">
        <v>117</v>
      </c>
      <c r="BJ8" s="319"/>
      <c r="BK8" s="14" t="s">
        <v>118</v>
      </c>
      <c r="BL8" s="49">
        <v>371.28</v>
      </c>
    </row>
    <row r="9" spans="2:64" ht="54" customHeight="1" x14ac:dyDescent="0.4">
      <c r="B9" s="334"/>
      <c r="C9" s="334"/>
      <c r="D9" s="334"/>
      <c r="E9" s="334"/>
      <c r="F9" s="334"/>
      <c r="G9" s="334"/>
      <c r="J9" s="317"/>
      <c r="K9" s="287"/>
      <c r="L9" s="314" t="s">
        <v>119</v>
      </c>
      <c r="M9" s="315" t="s">
        <v>120</v>
      </c>
      <c r="N9" s="315"/>
      <c r="O9" s="315"/>
      <c r="P9" s="49">
        <v>487.3</v>
      </c>
      <c r="R9" s="292"/>
      <c r="S9" s="287" t="s">
        <v>121</v>
      </c>
      <c r="T9" s="288" t="s">
        <v>28</v>
      </c>
      <c r="U9" s="288"/>
      <c r="V9" s="288"/>
      <c r="W9" s="14" t="s">
        <v>122</v>
      </c>
      <c r="X9" s="49">
        <v>314.60000000000002</v>
      </c>
      <c r="Z9" s="292"/>
      <c r="AA9" s="326"/>
      <c r="AB9" s="283" t="s">
        <v>123</v>
      </c>
      <c r="AC9" s="320"/>
      <c r="AD9" s="284"/>
      <c r="AE9" s="14" t="s">
        <v>124</v>
      </c>
      <c r="AF9" s="66" t="s">
        <v>212</v>
      </c>
      <c r="AH9" s="317"/>
      <c r="AI9" s="326"/>
      <c r="AJ9" s="283" t="s">
        <v>123</v>
      </c>
      <c r="AK9" s="320"/>
      <c r="AL9" s="284"/>
      <c r="AM9" s="14" t="s">
        <v>124</v>
      </c>
      <c r="AN9" s="66" t="s">
        <v>212</v>
      </c>
      <c r="AP9" s="292"/>
      <c r="AQ9" s="306" t="s">
        <v>213</v>
      </c>
      <c r="AR9" s="288" t="s">
        <v>28</v>
      </c>
      <c r="AS9" s="288"/>
      <c r="AT9" s="288"/>
      <c r="AU9" s="16" t="s">
        <v>66</v>
      </c>
      <c r="AV9" s="15">
        <v>1375.44</v>
      </c>
      <c r="AX9" s="317"/>
      <c r="AY9" s="287"/>
      <c r="AZ9" s="292" t="s">
        <v>30</v>
      </c>
      <c r="BA9" s="325" t="s">
        <v>126</v>
      </c>
      <c r="BB9" s="21" t="s">
        <v>90</v>
      </c>
      <c r="BC9" s="19" t="s">
        <v>91</v>
      </c>
      <c r="BD9" s="42">
        <v>21.48</v>
      </c>
      <c r="BF9" s="317"/>
      <c r="BG9" s="290"/>
      <c r="BH9" s="322" t="s">
        <v>127</v>
      </c>
      <c r="BI9" s="283" t="s">
        <v>128</v>
      </c>
      <c r="BJ9" s="319"/>
      <c r="BK9" s="14" t="s">
        <v>73</v>
      </c>
      <c r="BL9" s="68" t="s">
        <v>129</v>
      </c>
    </row>
    <row r="10" spans="2:64" ht="54" customHeight="1" x14ac:dyDescent="0.4">
      <c r="J10" s="317"/>
      <c r="K10" s="287"/>
      <c r="L10" s="314"/>
      <c r="M10" s="315" t="s">
        <v>130</v>
      </c>
      <c r="N10" s="315"/>
      <c r="O10" s="315"/>
      <c r="P10" s="49">
        <v>883.3</v>
      </c>
      <c r="R10" s="292"/>
      <c r="S10" s="287"/>
      <c r="T10" s="288" t="s">
        <v>30</v>
      </c>
      <c r="U10" s="288"/>
      <c r="V10" s="288"/>
      <c r="W10" s="14" t="s">
        <v>111</v>
      </c>
      <c r="X10" s="49">
        <v>50.08</v>
      </c>
      <c r="Z10" s="292"/>
      <c r="AA10" s="326"/>
      <c r="AB10" s="283" t="s">
        <v>131</v>
      </c>
      <c r="AC10" s="331"/>
      <c r="AD10" s="319"/>
      <c r="AE10" s="14" t="s">
        <v>132</v>
      </c>
      <c r="AF10" s="66" t="s">
        <v>212</v>
      </c>
      <c r="AH10" s="317"/>
      <c r="AI10" s="326"/>
      <c r="AJ10" s="283" t="s">
        <v>131</v>
      </c>
      <c r="AK10" s="331"/>
      <c r="AL10" s="319"/>
      <c r="AM10" s="14" t="s">
        <v>132</v>
      </c>
      <c r="AN10" s="66" t="s">
        <v>212</v>
      </c>
      <c r="AP10" s="292"/>
      <c r="AQ10" s="306"/>
      <c r="AR10" s="288"/>
      <c r="AS10" s="288"/>
      <c r="AT10" s="288"/>
      <c r="AU10" s="16" t="s">
        <v>77</v>
      </c>
      <c r="AV10" s="15">
        <v>2292.4</v>
      </c>
      <c r="AX10" s="317"/>
      <c r="AY10" s="287"/>
      <c r="AZ10" s="292"/>
      <c r="BA10" s="326"/>
      <c r="BB10" s="25" t="s">
        <v>99</v>
      </c>
      <c r="BC10" s="23" t="s">
        <v>100</v>
      </c>
      <c r="BD10" s="43">
        <v>28.61</v>
      </c>
      <c r="BF10" s="317"/>
      <c r="BG10" s="290"/>
      <c r="BH10" s="323"/>
      <c r="BI10" s="298" t="s">
        <v>30</v>
      </c>
      <c r="BJ10" s="16" t="s">
        <v>93</v>
      </c>
      <c r="BK10" s="14" t="s">
        <v>80</v>
      </c>
      <c r="BL10" s="49">
        <v>38.799999999999997</v>
      </c>
    </row>
    <row r="11" spans="2:64" ht="54" customHeight="1" x14ac:dyDescent="0.4">
      <c r="J11" s="317"/>
      <c r="K11" s="287"/>
      <c r="L11" s="314"/>
      <c r="M11" s="315" t="s">
        <v>133</v>
      </c>
      <c r="N11" s="315"/>
      <c r="O11" s="315"/>
      <c r="P11" s="49">
        <v>883.3</v>
      </c>
      <c r="R11" s="292"/>
      <c r="S11" s="287" t="s">
        <v>134</v>
      </c>
      <c r="T11" s="288" t="s">
        <v>60</v>
      </c>
      <c r="U11" s="288"/>
      <c r="V11" s="288"/>
      <c r="W11" s="14" t="s">
        <v>136</v>
      </c>
      <c r="X11" s="49">
        <v>49.5</v>
      </c>
      <c r="Z11" s="292"/>
      <c r="AA11" s="327"/>
      <c r="AB11" s="321" t="s">
        <v>135</v>
      </c>
      <c r="AC11" s="320"/>
      <c r="AD11" s="284"/>
      <c r="AE11" s="14" t="s">
        <v>136</v>
      </c>
      <c r="AF11" s="15">
        <v>330.44</v>
      </c>
      <c r="AH11" s="317"/>
      <c r="AI11" s="326"/>
      <c r="AJ11" s="321" t="s">
        <v>135</v>
      </c>
      <c r="AK11" s="320"/>
      <c r="AL11" s="284"/>
      <c r="AM11" s="14" t="s">
        <v>136</v>
      </c>
      <c r="AN11" s="15">
        <v>330.44</v>
      </c>
      <c r="AP11" s="292"/>
      <c r="AQ11" s="306"/>
      <c r="AR11" s="288"/>
      <c r="AS11" s="288"/>
      <c r="AT11" s="288"/>
      <c r="AU11" s="16" t="s">
        <v>83</v>
      </c>
      <c r="AV11" s="15">
        <v>295.24</v>
      </c>
      <c r="AX11" s="317"/>
      <c r="AY11" s="287"/>
      <c r="AZ11" s="292"/>
      <c r="BA11" s="326"/>
      <c r="BB11" s="32" t="s">
        <v>106</v>
      </c>
      <c r="BC11" s="27" t="s">
        <v>107</v>
      </c>
      <c r="BD11" s="44">
        <v>33.020000000000003</v>
      </c>
      <c r="BF11" s="317"/>
      <c r="BG11" s="291"/>
      <c r="BH11" s="324"/>
      <c r="BI11" s="299"/>
      <c r="BJ11" s="16" t="s">
        <v>101</v>
      </c>
      <c r="BK11" s="14" t="s">
        <v>80</v>
      </c>
      <c r="BL11" s="49">
        <v>36.909999999999997</v>
      </c>
    </row>
    <row r="12" spans="2:64" ht="54" customHeight="1" x14ac:dyDescent="0.4">
      <c r="J12" s="317"/>
      <c r="K12" s="287" t="s">
        <v>137</v>
      </c>
      <c r="L12" s="288" t="s">
        <v>138</v>
      </c>
      <c r="M12" s="288"/>
      <c r="N12" s="288"/>
      <c r="O12" s="14" t="s">
        <v>139</v>
      </c>
      <c r="P12" s="49">
        <v>355.52</v>
      </c>
      <c r="R12" s="292"/>
      <c r="S12" s="287"/>
      <c r="T12" s="292" t="s">
        <v>74</v>
      </c>
      <c r="U12" s="315" t="s">
        <v>75</v>
      </c>
      <c r="V12" s="315"/>
      <c r="W12" s="315"/>
      <c r="X12" s="49">
        <v>168.96</v>
      </c>
      <c r="Z12" s="292"/>
      <c r="AA12" s="325" t="s">
        <v>214</v>
      </c>
      <c r="AB12" s="307" t="s">
        <v>28</v>
      </c>
      <c r="AC12" s="308"/>
      <c r="AD12" s="309"/>
      <c r="AE12" s="16" t="s">
        <v>66</v>
      </c>
      <c r="AF12" s="15">
        <v>1375.44</v>
      </c>
      <c r="AH12" s="317"/>
      <c r="AI12" s="326"/>
      <c r="AJ12" s="315" t="s">
        <v>141</v>
      </c>
      <c r="AK12" s="315"/>
      <c r="AL12" s="33" t="s">
        <v>142</v>
      </c>
      <c r="AM12" s="14" t="s">
        <v>136</v>
      </c>
      <c r="AN12" s="34">
        <v>0.05</v>
      </c>
      <c r="AP12" s="292"/>
      <c r="AQ12" s="306"/>
      <c r="AR12" s="292" t="s">
        <v>30</v>
      </c>
      <c r="AS12" s="315" t="s">
        <v>143</v>
      </c>
      <c r="AT12" s="21" t="s">
        <v>90</v>
      </c>
      <c r="AU12" s="19" t="s">
        <v>91</v>
      </c>
      <c r="AV12" s="20">
        <v>22.02</v>
      </c>
      <c r="AX12" s="317"/>
      <c r="AY12" s="287"/>
      <c r="AZ12" s="292"/>
      <c r="BA12" s="306" t="s">
        <v>144</v>
      </c>
      <c r="BB12" s="306"/>
      <c r="BC12" s="14" t="s">
        <v>113</v>
      </c>
      <c r="BD12" s="41">
        <v>21.19</v>
      </c>
      <c r="BF12" s="317"/>
      <c r="BG12" s="325" t="s">
        <v>215</v>
      </c>
      <c r="BH12" s="288" t="s">
        <v>28</v>
      </c>
      <c r="BI12" s="288"/>
      <c r="BJ12" s="288"/>
      <c r="BK12" s="14" t="s">
        <v>146</v>
      </c>
      <c r="BL12" s="41">
        <v>174.24</v>
      </c>
    </row>
    <row r="13" spans="2:64" ht="54" customHeight="1" x14ac:dyDescent="0.4">
      <c r="J13" s="317"/>
      <c r="K13" s="287"/>
      <c r="L13" s="288" t="s">
        <v>30</v>
      </c>
      <c r="M13" s="288"/>
      <c r="N13" s="288"/>
      <c r="O13" s="14" t="s">
        <v>147</v>
      </c>
      <c r="P13" s="49">
        <v>34.840000000000003</v>
      </c>
      <c r="R13" s="292"/>
      <c r="S13" s="287"/>
      <c r="T13" s="292"/>
      <c r="U13" s="315" t="s">
        <v>81</v>
      </c>
      <c r="V13" s="315"/>
      <c r="W13" s="315"/>
      <c r="X13" s="49">
        <v>293.92</v>
      </c>
      <c r="Z13" s="292"/>
      <c r="AA13" s="326"/>
      <c r="AB13" s="328"/>
      <c r="AC13" s="329"/>
      <c r="AD13" s="330"/>
      <c r="AE13" s="16" t="s">
        <v>77</v>
      </c>
      <c r="AF13" s="15">
        <v>2292.4</v>
      </c>
      <c r="AH13" s="317"/>
      <c r="AI13" s="327"/>
      <c r="AJ13" s="315"/>
      <c r="AK13" s="315"/>
      <c r="AL13" s="33" t="s">
        <v>148</v>
      </c>
      <c r="AM13" s="14" t="s">
        <v>136</v>
      </c>
      <c r="AN13" s="15">
        <v>2200</v>
      </c>
      <c r="AP13" s="292"/>
      <c r="AQ13" s="306"/>
      <c r="AR13" s="292"/>
      <c r="AS13" s="288"/>
      <c r="AT13" s="25" t="s">
        <v>99</v>
      </c>
      <c r="AU13" s="23" t="s">
        <v>100</v>
      </c>
      <c r="AV13" s="24">
        <v>29.35</v>
      </c>
      <c r="AX13" s="317"/>
      <c r="AY13" s="287"/>
      <c r="AZ13" s="288" t="s">
        <v>135</v>
      </c>
      <c r="BA13" s="288"/>
      <c r="BB13" s="288"/>
      <c r="BC13" s="14" t="s">
        <v>136</v>
      </c>
      <c r="BD13" s="41">
        <v>240.72</v>
      </c>
      <c r="BF13" s="317"/>
      <c r="BG13" s="327"/>
      <c r="BH13" s="288" t="s">
        <v>30</v>
      </c>
      <c r="BI13" s="288"/>
      <c r="BJ13" s="288"/>
      <c r="BK13" s="14" t="s">
        <v>80</v>
      </c>
      <c r="BL13" s="41">
        <v>15.71</v>
      </c>
    </row>
    <row r="14" spans="2:64" ht="54" customHeight="1" x14ac:dyDescent="0.4">
      <c r="J14" s="317"/>
      <c r="K14" s="287" t="s">
        <v>150</v>
      </c>
      <c r="L14" s="288" t="s">
        <v>28</v>
      </c>
      <c r="M14" s="288"/>
      <c r="N14" s="288"/>
      <c r="O14" s="14" t="s">
        <v>70</v>
      </c>
      <c r="P14" s="49">
        <v>286</v>
      </c>
      <c r="R14" s="292"/>
      <c r="S14" s="287"/>
      <c r="T14" s="292"/>
      <c r="U14" s="315" t="s">
        <v>87</v>
      </c>
      <c r="V14" s="315"/>
      <c r="W14" s="315"/>
      <c r="X14" s="49">
        <v>543.84</v>
      </c>
      <c r="Z14" s="292"/>
      <c r="AA14" s="326"/>
      <c r="AB14" s="310"/>
      <c r="AC14" s="311"/>
      <c r="AD14" s="312"/>
      <c r="AE14" s="16" t="s">
        <v>83</v>
      </c>
      <c r="AF14" s="15">
        <v>295.24</v>
      </c>
      <c r="AH14" s="317"/>
      <c r="AI14" s="325" t="s">
        <v>151</v>
      </c>
      <c r="AJ14" s="307" t="s">
        <v>28</v>
      </c>
      <c r="AK14" s="308"/>
      <c r="AL14" s="309"/>
      <c r="AM14" s="16" t="s">
        <v>66</v>
      </c>
      <c r="AN14" s="15">
        <v>1375.44</v>
      </c>
      <c r="AP14" s="292"/>
      <c r="AQ14" s="306"/>
      <c r="AR14" s="292"/>
      <c r="AS14" s="288"/>
      <c r="AT14" s="29" t="s">
        <v>106</v>
      </c>
      <c r="AU14" s="27" t="s">
        <v>107</v>
      </c>
      <c r="AV14" s="28">
        <v>33.880000000000003</v>
      </c>
      <c r="AX14" s="317"/>
      <c r="AY14" s="306" t="s">
        <v>216</v>
      </c>
      <c r="AZ14" s="321" t="s">
        <v>28</v>
      </c>
      <c r="BA14" s="320"/>
      <c r="BB14" s="284"/>
      <c r="BC14" s="14" t="s">
        <v>153</v>
      </c>
      <c r="BD14" s="41">
        <v>295.24</v>
      </c>
      <c r="BF14" s="317"/>
      <c r="BG14" s="325" t="s">
        <v>217</v>
      </c>
      <c r="BH14" s="288" t="s">
        <v>28</v>
      </c>
      <c r="BI14" s="288"/>
      <c r="BJ14" s="288"/>
      <c r="BK14" s="14" t="s">
        <v>73</v>
      </c>
      <c r="BL14" s="15">
        <v>339.24</v>
      </c>
    </row>
    <row r="15" spans="2:64" ht="54" customHeight="1" x14ac:dyDescent="0.4">
      <c r="J15" s="317"/>
      <c r="K15" s="287"/>
      <c r="L15" s="288"/>
      <c r="M15" s="288"/>
      <c r="N15" s="288"/>
      <c r="O15" s="14" t="s">
        <v>78</v>
      </c>
      <c r="P15" s="49">
        <v>429</v>
      </c>
      <c r="R15" s="292"/>
      <c r="S15" s="287"/>
      <c r="T15" s="292"/>
      <c r="U15" s="315" t="s">
        <v>97</v>
      </c>
      <c r="V15" s="315"/>
      <c r="W15" s="315"/>
      <c r="X15" s="49">
        <v>793.76</v>
      </c>
      <c r="Z15" s="292"/>
      <c r="AA15" s="326"/>
      <c r="AB15" s="316" t="s">
        <v>30</v>
      </c>
      <c r="AC15" s="298" t="s">
        <v>154</v>
      </c>
      <c r="AD15" s="18" t="s">
        <v>90</v>
      </c>
      <c r="AE15" s="19" t="s">
        <v>155</v>
      </c>
      <c r="AF15" s="20">
        <v>23.89</v>
      </c>
      <c r="AH15" s="317"/>
      <c r="AI15" s="326"/>
      <c r="AJ15" s="328"/>
      <c r="AK15" s="329"/>
      <c r="AL15" s="330"/>
      <c r="AM15" s="16" t="s">
        <v>77</v>
      </c>
      <c r="AN15" s="15">
        <v>2292.4</v>
      </c>
      <c r="AP15" s="292"/>
      <c r="AQ15" s="306"/>
      <c r="AR15" s="292"/>
      <c r="AS15" s="315" t="s">
        <v>112</v>
      </c>
      <c r="AT15" s="288"/>
      <c r="AU15" s="14" t="s">
        <v>113</v>
      </c>
      <c r="AV15" s="15">
        <v>15.75</v>
      </c>
      <c r="AX15" s="317"/>
      <c r="AY15" s="287"/>
      <c r="AZ15" s="292" t="s">
        <v>30</v>
      </c>
      <c r="BA15" s="325" t="s">
        <v>126</v>
      </c>
      <c r="BB15" s="21" t="s">
        <v>90</v>
      </c>
      <c r="BC15" s="19" t="s">
        <v>91</v>
      </c>
      <c r="BD15" s="42">
        <v>21.48</v>
      </c>
      <c r="BF15" s="317"/>
      <c r="BG15" s="291"/>
      <c r="BH15" s="288" t="s">
        <v>30</v>
      </c>
      <c r="BI15" s="288"/>
      <c r="BJ15" s="288"/>
      <c r="BK15" s="14" t="s">
        <v>80</v>
      </c>
      <c r="BL15" s="15">
        <v>15.71</v>
      </c>
    </row>
    <row r="16" spans="2:64" ht="54" customHeight="1" x14ac:dyDescent="0.4">
      <c r="J16" s="317"/>
      <c r="K16" s="287"/>
      <c r="L16" s="288"/>
      <c r="M16" s="288"/>
      <c r="N16" s="288"/>
      <c r="O16" s="14" t="s">
        <v>84</v>
      </c>
      <c r="P16" s="49">
        <v>572</v>
      </c>
      <c r="R16" s="292"/>
      <c r="S16" s="287"/>
      <c r="T16" s="292"/>
      <c r="U16" s="315" t="s">
        <v>103</v>
      </c>
      <c r="V16" s="315"/>
      <c r="W16" s="315"/>
      <c r="X16" s="49">
        <v>1293.5999999999999</v>
      </c>
      <c r="Z16" s="292"/>
      <c r="AA16" s="326"/>
      <c r="AB16" s="317"/>
      <c r="AC16" s="332"/>
      <c r="AD16" s="22" t="s">
        <v>99</v>
      </c>
      <c r="AE16" s="23" t="s">
        <v>157</v>
      </c>
      <c r="AF16" s="24">
        <v>31.87</v>
      </c>
      <c r="AH16" s="317"/>
      <c r="AI16" s="326"/>
      <c r="AJ16" s="310"/>
      <c r="AK16" s="311"/>
      <c r="AL16" s="312"/>
      <c r="AM16" s="16" t="s">
        <v>83</v>
      </c>
      <c r="AN16" s="15">
        <v>295.24</v>
      </c>
      <c r="AP16" s="292"/>
      <c r="AQ16" s="306" t="s">
        <v>218</v>
      </c>
      <c r="AR16" s="288" t="s">
        <v>28</v>
      </c>
      <c r="AS16" s="288"/>
      <c r="AT16" s="288"/>
      <c r="AU16" s="16" t="s">
        <v>66</v>
      </c>
      <c r="AV16" s="15">
        <v>1375.44</v>
      </c>
      <c r="AX16" s="317"/>
      <c r="AY16" s="287"/>
      <c r="AZ16" s="292"/>
      <c r="BA16" s="326"/>
      <c r="BB16" s="25" t="s">
        <v>99</v>
      </c>
      <c r="BC16" s="23" t="s">
        <v>100</v>
      </c>
      <c r="BD16" s="43">
        <v>28.61</v>
      </c>
      <c r="BF16" s="317"/>
      <c r="BG16" s="325" t="s">
        <v>219</v>
      </c>
      <c r="BH16" s="288" t="s">
        <v>28</v>
      </c>
      <c r="BI16" s="288"/>
      <c r="BJ16" s="288"/>
      <c r="BK16" s="14" t="s">
        <v>73</v>
      </c>
      <c r="BL16" s="15">
        <v>229.24</v>
      </c>
    </row>
    <row r="17" spans="2:64" ht="54" customHeight="1" x14ac:dyDescent="0.4">
      <c r="J17" s="317"/>
      <c r="K17" s="287"/>
      <c r="L17" s="288"/>
      <c r="M17" s="288"/>
      <c r="N17" s="288"/>
      <c r="O17" s="14" t="s">
        <v>96</v>
      </c>
      <c r="P17" s="49">
        <v>858</v>
      </c>
      <c r="R17" s="292"/>
      <c r="S17" s="287"/>
      <c r="T17" s="292"/>
      <c r="U17" s="315" t="s">
        <v>110</v>
      </c>
      <c r="V17" s="315"/>
      <c r="W17" s="315"/>
      <c r="X17" s="49">
        <v>1293.5999999999999</v>
      </c>
      <c r="Z17" s="292"/>
      <c r="AA17" s="326"/>
      <c r="AB17" s="317"/>
      <c r="AC17" s="333"/>
      <c r="AD17" s="26" t="s">
        <v>106</v>
      </c>
      <c r="AE17" s="27" t="s">
        <v>159</v>
      </c>
      <c r="AF17" s="28">
        <v>36.82</v>
      </c>
      <c r="AH17" s="317"/>
      <c r="AI17" s="326"/>
      <c r="AJ17" s="316" t="s">
        <v>30</v>
      </c>
      <c r="AK17" s="283" t="s">
        <v>160</v>
      </c>
      <c r="AL17" s="319"/>
      <c r="AM17" s="14" t="s">
        <v>94</v>
      </c>
      <c r="AN17" s="15">
        <v>44.64</v>
      </c>
      <c r="AP17" s="292"/>
      <c r="AQ17" s="306"/>
      <c r="AR17" s="288"/>
      <c r="AS17" s="288"/>
      <c r="AT17" s="288"/>
      <c r="AU17" s="16" t="s">
        <v>77</v>
      </c>
      <c r="AV17" s="15">
        <v>2292.4</v>
      </c>
      <c r="AX17" s="317"/>
      <c r="AY17" s="287"/>
      <c r="AZ17" s="292"/>
      <c r="BA17" s="326"/>
      <c r="BB17" s="32" t="s">
        <v>106</v>
      </c>
      <c r="BC17" s="27" t="s">
        <v>107</v>
      </c>
      <c r="BD17" s="44">
        <v>33.020000000000003</v>
      </c>
      <c r="BF17" s="317"/>
      <c r="BG17" s="291"/>
      <c r="BH17" s="288" t="s">
        <v>30</v>
      </c>
      <c r="BI17" s="288"/>
      <c r="BJ17" s="288"/>
      <c r="BK17" s="14" t="s">
        <v>80</v>
      </c>
      <c r="BL17" s="15">
        <v>14.72</v>
      </c>
    </row>
    <row r="18" spans="2:64" ht="54" customHeight="1" x14ac:dyDescent="0.4">
      <c r="J18" s="317"/>
      <c r="K18" s="287"/>
      <c r="L18" s="288"/>
      <c r="M18" s="288"/>
      <c r="N18" s="288"/>
      <c r="O18" s="14" t="s">
        <v>102</v>
      </c>
      <c r="P18" s="49">
        <v>1144</v>
      </c>
      <c r="R18" s="292"/>
      <c r="S18" s="287"/>
      <c r="T18" s="314" t="s">
        <v>119</v>
      </c>
      <c r="U18" s="315" t="s">
        <v>120</v>
      </c>
      <c r="V18" s="315"/>
      <c r="W18" s="315"/>
      <c r="X18" s="49">
        <v>451.55</v>
      </c>
      <c r="Z18" s="292"/>
      <c r="AA18" s="326"/>
      <c r="AB18" s="318"/>
      <c r="AC18" s="283" t="s">
        <v>112</v>
      </c>
      <c r="AD18" s="284"/>
      <c r="AE18" s="14" t="s">
        <v>113</v>
      </c>
      <c r="AF18" s="15">
        <v>15.85</v>
      </c>
      <c r="AH18" s="317"/>
      <c r="AI18" s="326"/>
      <c r="AJ18" s="317"/>
      <c r="AK18" s="283" t="s">
        <v>162</v>
      </c>
      <c r="AL18" s="319"/>
      <c r="AM18" s="14" t="s">
        <v>94</v>
      </c>
      <c r="AN18" s="15">
        <v>29.04</v>
      </c>
      <c r="AP18" s="292"/>
      <c r="AQ18" s="306"/>
      <c r="AR18" s="288"/>
      <c r="AS18" s="288"/>
      <c r="AT18" s="288"/>
      <c r="AU18" s="16" t="s">
        <v>83</v>
      </c>
      <c r="AV18" s="15">
        <v>295.24</v>
      </c>
      <c r="AX18" s="318"/>
      <c r="AY18" s="287"/>
      <c r="AZ18" s="292"/>
      <c r="BA18" s="306" t="s">
        <v>144</v>
      </c>
      <c r="BB18" s="306"/>
      <c r="BC18" s="14" t="s">
        <v>113</v>
      </c>
      <c r="BD18" s="41">
        <v>21.19</v>
      </c>
      <c r="BF18" s="317"/>
      <c r="BG18" s="306" t="s">
        <v>318</v>
      </c>
      <c r="BH18" s="288" t="s">
        <v>28</v>
      </c>
      <c r="BI18" s="288"/>
      <c r="BJ18" s="288"/>
      <c r="BK18" s="14" t="s">
        <v>73</v>
      </c>
      <c r="BL18" s="41">
        <v>440</v>
      </c>
    </row>
    <row r="19" spans="2:64" ht="54" customHeight="1" x14ac:dyDescent="0.4">
      <c r="J19" s="317"/>
      <c r="K19" s="287"/>
      <c r="L19" s="288"/>
      <c r="M19" s="288"/>
      <c r="N19" s="288"/>
      <c r="O19" s="14" t="s">
        <v>109</v>
      </c>
      <c r="P19" s="49">
        <v>1430</v>
      </c>
      <c r="R19" s="292"/>
      <c r="S19" s="287"/>
      <c r="T19" s="314"/>
      <c r="U19" s="315" t="s">
        <v>130</v>
      </c>
      <c r="V19" s="315"/>
      <c r="W19" s="315"/>
      <c r="X19" s="49">
        <v>816.2</v>
      </c>
      <c r="Z19" s="292"/>
      <c r="AA19" s="326"/>
      <c r="AB19" s="283" t="s">
        <v>123</v>
      </c>
      <c r="AC19" s="320"/>
      <c r="AD19" s="284"/>
      <c r="AE19" s="14" t="s">
        <v>124</v>
      </c>
      <c r="AF19" s="149" t="s">
        <v>319</v>
      </c>
      <c r="AH19" s="318"/>
      <c r="AI19" s="327"/>
      <c r="AJ19" s="318"/>
      <c r="AK19" s="283" t="s">
        <v>112</v>
      </c>
      <c r="AL19" s="284"/>
      <c r="AM19" s="14" t="s">
        <v>113</v>
      </c>
      <c r="AN19" s="15">
        <v>15.71</v>
      </c>
      <c r="AO19" s="36"/>
      <c r="AP19" s="292"/>
      <c r="AQ19" s="306"/>
      <c r="AR19" s="292" t="s">
        <v>30</v>
      </c>
      <c r="AS19" s="315" t="s">
        <v>163</v>
      </c>
      <c r="AT19" s="21" t="s">
        <v>90</v>
      </c>
      <c r="AU19" s="19" t="s">
        <v>164</v>
      </c>
      <c r="AV19" s="20">
        <v>26.02</v>
      </c>
      <c r="BF19" s="317"/>
      <c r="BG19" s="287"/>
      <c r="BH19" s="314" t="s">
        <v>30</v>
      </c>
      <c r="BI19" s="315" t="s">
        <v>79</v>
      </c>
      <c r="BJ19" s="315"/>
      <c r="BK19" s="14" t="s">
        <v>80</v>
      </c>
      <c r="BL19" s="41">
        <v>28.08</v>
      </c>
    </row>
    <row r="20" spans="2:64" ht="54" customHeight="1" x14ac:dyDescent="0.4">
      <c r="J20" s="317"/>
      <c r="K20" s="287"/>
      <c r="L20" s="288"/>
      <c r="M20" s="288"/>
      <c r="N20" s="288"/>
      <c r="O20" s="14" t="s">
        <v>114</v>
      </c>
      <c r="P20" s="49">
        <v>1716</v>
      </c>
      <c r="R20" s="292"/>
      <c r="S20" s="287"/>
      <c r="T20" s="314"/>
      <c r="U20" s="315" t="s">
        <v>133</v>
      </c>
      <c r="V20" s="315"/>
      <c r="W20" s="315"/>
      <c r="X20" s="49">
        <v>816.2</v>
      </c>
      <c r="Z20" s="292"/>
      <c r="AA20" s="326"/>
      <c r="AB20" s="321" t="s">
        <v>165</v>
      </c>
      <c r="AC20" s="320"/>
      <c r="AD20" s="284"/>
      <c r="AE20" s="14" t="s">
        <v>166</v>
      </c>
      <c r="AF20" s="66" t="s">
        <v>212</v>
      </c>
      <c r="AP20" s="292"/>
      <c r="AQ20" s="306"/>
      <c r="AR20" s="292"/>
      <c r="AS20" s="288"/>
      <c r="AT20" s="25" t="s">
        <v>99</v>
      </c>
      <c r="AU20" s="23" t="s">
        <v>167</v>
      </c>
      <c r="AV20" s="24">
        <v>34.71</v>
      </c>
      <c r="AX20" s="300" t="s">
        <v>168</v>
      </c>
      <c r="AY20" s="301"/>
      <c r="AZ20" s="301"/>
      <c r="BA20" s="301"/>
      <c r="BB20" s="301"/>
      <c r="BC20" s="302"/>
      <c r="BD20" s="12" t="s">
        <v>57</v>
      </c>
      <c r="BF20" s="317"/>
      <c r="BG20" s="287"/>
      <c r="BH20" s="314"/>
      <c r="BI20" s="315" t="s">
        <v>85</v>
      </c>
      <c r="BJ20" s="315"/>
      <c r="BK20" s="14" t="s">
        <v>80</v>
      </c>
      <c r="BL20" s="41">
        <v>26.9</v>
      </c>
    </row>
    <row r="21" spans="2:64" ht="54" customHeight="1" x14ac:dyDescent="0.4">
      <c r="J21" s="317"/>
      <c r="K21" s="287"/>
      <c r="L21" s="292" t="s">
        <v>30</v>
      </c>
      <c r="M21" s="293" t="s">
        <v>171</v>
      </c>
      <c r="N21" s="293"/>
      <c r="O21" s="19" t="s">
        <v>172</v>
      </c>
      <c r="P21" s="72">
        <v>34.840000000000003</v>
      </c>
      <c r="R21" s="292"/>
      <c r="S21" s="287" t="s">
        <v>47</v>
      </c>
      <c r="T21" s="288" t="s">
        <v>28</v>
      </c>
      <c r="U21" s="288"/>
      <c r="V21" s="288"/>
      <c r="W21" s="14" t="s">
        <v>173</v>
      </c>
      <c r="X21" s="49">
        <v>258.5</v>
      </c>
      <c r="Z21" s="292"/>
      <c r="AA21" s="326"/>
      <c r="AB21" s="283" t="s">
        <v>131</v>
      </c>
      <c r="AC21" s="331"/>
      <c r="AD21" s="319"/>
      <c r="AE21" s="14" t="s">
        <v>132</v>
      </c>
      <c r="AF21" s="66" t="s">
        <v>212</v>
      </c>
      <c r="AP21" s="292"/>
      <c r="AQ21" s="306"/>
      <c r="AR21" s="292"/>
      <c r="AS21" s="288"/>
      <c r="AT21" s="29" t="s">
        <v>106</v>
      </c>
      <c r="AU21" s="27" t="s">
        <v>174</v>
      </c>
      <c r="AV21" s="28">
        <v>40.090000000000003</v>
      </c>
      <c r="AX21" s="316" t="s">
        <v>168</v>
      </c>
      <c r="AY21" s="294" t="s">
        <v>195</v>
      </c>
      <c r="AZ21" s="304"/>
      <c r="BA21" s="295"/>
      <c r="BB21" s="33" t="s">
        <v>142</v>
      </c>
      <c r="BC21" s="14" t="s">
        <v>136</v>
      </c>
      <c r="BD21" s="34">
        <v>0.03</v>
      </c>
      <c r="BF21" s="317"/>
      <c r="BG21" s="306" t="s">
        <v>221</v>
      </c>
      <c r="BH21" s="307" t="s">
        <v>28</v>
      </c>
      <c r="BI21" s="308"/>
      <c r="BJ21" s="309"/>
      <c r="BK21" s="16" t="s">
        <v>170</v>
      </c>
      <c r="BL21" s="15">
        <v>5692.3</v>
      </c>
    </row>
    <row r="22" spans="2:64" ht="54" customHeight="1" x14ac:dyDescent="0.4">
      <c r="J22" s="317"/>
      <c r="K22" s="287"/>
      <c r="L22" s="292"/>
      <c r="M22" s="313" t="s">
        <v>177</v>
      </c>
      <c r="N22" s="313"/>
      <c r="O22" s="23" t="s">
        <v>178</v>
      </c>
      <c r="P22" s="75">
        <v>41.44</v>
      </c>
      <c r="R22" s="292"/>
      <c r="S22" s="287"/>
      <c r="T22" s="288" t="s">
        <v>30</v>
      </c>
      <c r="U22" s="288"/>
      <c r="V22" s="288"/>
      <c r="W22" s="14" t="s">
        <v>113</v>
      </c>
      <c r="X22" s="49">
        <v>35.01</v>
      </c>
      <c r="Z22" s="292"/>
      <c r="AA22" s="327"/>
      <c r="AB22" s="321" t="s">
        <v>135</v>
      </c>
      <c r="AC22" s="320"/>
      <c r="AD22" s="284"/>
      <c r="AE22" s="14" t="s">
        <v>136</v>
      </c>
      <c r="AF22" s="15">
        <v>330.44</v>
      </c>
      <c r="AP22" s="292"/>
      <c r="AQ22" s="306"/>
      <c r="AR22" s="292"/>
      <c r="AS22" s="315" t="s">
        <v>112</v>
      </c>
      <c r="AT22" s="288"/>
      <c r="AU22" s="14" t="s">
        <v>113</v>
      </c>
      <c r="AV22" s="15">
        <v>16.11</v>
      </c>
      <c r="AX22" s="317"/>
      <c r="AY22" s="296"/>
      <c r="AZ22" s="305"/>
      <c r="BA22" s="297"/>
      <c r="BB22" s="33" t="s">
        <v>148</v>
      </c>
      <c r="BC22" s="14" t="s">
        <v>136</v>
      </c>
      <c r="BD22" s="15">
        <v>550</v>
      </c>
      <c r="BF22" s="317"/>
      <c r="BG22" s="306"/>
      <c r="BH22" s="310"/>
      <c r="BI22" s="311"/>
      <c r="BJ22" s="312"/>
      <c r="BK22" s="16" t="s">
        <v>176</v>
      </c>
      <c r="BL22" s="15">
        <v>1138.46</v>
      </c>
    </row>
    <row r="23" spans="2:64" ht="54" customHeight="1" x14ac:dyDescent="0.4">
      <c r="J23" s="317"/>
      <c r="K23" s="287"/>
      <c r="L23" s="292"/>
      <c r="M23" s="282" t="s">
        <v>179</v>
      </c>
      <c r="N23" s="282"/>
      <c r="O23" s="27" t="s">
        <v>180</v>
      </c>
      <c r="P23" s="76">
        <v>45.53</v>
      </c>
      <c r="R23" s="292"/>
      <c r="S23" s="287"/>
      <c r="T23" s="288" t="s">
        <v>135</v>
      </c>
      <c r="U23" s="288"/>
      <c r="V23" s="288"/>
      <c r="W23" s="14" t="s">
        <v>136</v>
      </c>
      <c r="X23" s="49">
        <v>344.52</v>
      </c>
      <c r="AX23" s="317"/>
      <c r="AY23" s="350" t="s">
        <v>198</v>
      </c>
      <c r="AZ23" s="301"/>
      <c r="BA23" s="301"/>
      <c r="BB23" s="302"/>
      <c r="BC23" s="14" t="s">
        <v>136</v>
      </c>
      <c r="BD23" s="15">
        <v>55</v>
      </c>
      <c r="BF23" s="317"/>
      <c r="BG23" s="306"/>
      <c r="BH23" s="322" t="s">
        <v>30</v>
      </c>
      <c r="BI23" s="298" t="s">
        <v>154</v>
      </c>
      <c r="BJ23" s="16" t="s">
        <v>93</v>
      </c>
      <c r="BK23" s="14" t="s">
        <v>94</v>
      </c>
      <c r="BL23" s="15">
        <v>18.43</v>
      </c>
    </row>
    <row r="24" spans="2:64" ht="54" customHeight="1" x14ac:dyDescent="0.4">
      <c r="J24" s="317"/>
      <c r="K24" s="287"/>
      <c r="L24" s="288" t="s">
        <v>135</v>
      </c>
      <c r="M24" s="288"/>
      <c r="N24" s="288"/>
      <c r="O24" s="14" t="s">
        <v>136</v>
      </c>
      <c r="P24" s="49">
        <v>355.52</v>
      </c>
      <c r="S24" s="37"/>
      <c r="T24" s="17"/>
      <c r="W24" s="11"/>
      <c r="X24" s="11"/>
      <c r="AX24" s="317"/>
      <c r="AY24" s="294" t="s">
        <v>200</v>
      </c>
      <c r="AZ24" s="304"/>
      <c r="BA24" s="295"/>
      <c r="BB24" s="33" t="s">
        <v>183</v>
      </c>
      <c r="BC24" s="14" t="s">
        <v>136</v>
      </c>
      <c r="BD24" s="15">
        <v>11</v>
      </c>
      <c r="BF24" s="317"/>
      <c r="BG24" s="306"/>
      <c r="BH24" s="323"/>
      <c r="BI24" s="299"/>
      <c r="BJ24" s="16" t="s">
        <v>101</v>
      </c>
      <c r="BK24" s="14" t="s">
        <v>94</v>
      </c>
      <c r="BL24" s="15">
        <v>16.75</v>
      </c>
    </row>
    <row r="25" spans="2:64" ht="54" customHeight="1" x14ac:dyDescent="0.4">
      <c r="B25" s="285" t="s">
        <v>185</v>
      </c>
      <c r="C25" s="286"/>
      <c r="D25" s="286"/>
      <c r="E25" s="286"/>
      <c r="F25" s="286"/>
      <c r="G25" s="286"/>
      <c r="J25" s="317"/>
      <c r="K25" s="287" t="s">
        <v>49</v>
      </c>
      <c r="L25" s="288" t="s">
        <v>28</v>
      </c>
      <c r="M25" s="288"/>
      <c r="N25" s="288"/>
      <c r="O25" s="14" t="s">
        <v>153</v>
      </c>
      <c r="P25" s="49">
        <v>286</v>
      </c>
      <c r="S25" s="37"/>
      <c r="T25" s="17"/>
      <c r="W25" s="11"/>
      <c r="X25" s="11"/>
      <c r="AX25" s="317"/>
      <c r="AY25" s="296"/>
      <c r="AZ25" s="305"/>
      <c r="BA25" s="297"/>
      <c r="BB25" s="33" t="s">
        <v>186</v>
      </c>
      <c r="BC25" s="14" t="s">
        <v>136</v>
      </c>
      <c r="BD25" s="15">
        <v>8.8000000000000007</v>
      </c>
      <c r="BF25" s="317"/>
      <c r="BG25" s="306"/>
      <c r="BH25" s="324"/>
      <c r="BI25" s="283" t="s">
        <v>184</v>
      </c>
      <c r="BJ25" s="284"/>
      <c r="BK25" s="14" t="s">
        <v>113</v>
      </c>
      <c r="BL25" s="15">
        <v>15.66</v>
      </c>
    </row>
    <row r="26" spans="2:64" ht="54" customHeight="1" x14ac:dyDescent="0.4">
      <c r="B26" s="286"/>
      <c r="C26" s="286"/>
      <c r="D26" s="286"/>
      <c r="E26" s="286"/>
      <c r="F26" s="286"/>
      <c r="G26" s="286"/>
      <c r="J26" s="317"/>
      <c r="K26" s="287"/>
      <c r="L26" s="292" t="s">
        <v>30</v>
      </c>
      <c r="M26" s="293" t="s">
        <v>171</v>
      </c>
      <c r="N26" s="293"/>
      <c r="O26" s="19" t="s">
        <v>172</v>
      </c>
      <c r="P26" s="72">
        <v>34.840000000000003</v>
      </c>
      <c r="S26" s="37"/>
      <c r="T26" s="17"/>
      <c r="W26" s="11"/>
      <c r="X26" s="11"/>
      <c r="AX26" s="317"/>
      <c r="AY26" s="294" t="s">
        <v>320</v>
      </c>
      <c r="AZ26" s="295"/>
      <c r="BA26" s="289" t="s">
        <v>190</v>
      </c>
      <c r="BB26" s="33" t="s">
        <v>93</v>
      </c>
      <c r="BC26" s="14" t="s">
        <v>136</v>
      </c>
      <c r="BD26" s="39">
        <v>0.32500000000000001</v>
      </c>
      <c r="BF26" s="317"/>
      <c r="BG26" s="325" t="s">
        <v>224</v>
      </c>
      <c r="BH26" s="288" t="s">
        <v>28</v>
      </c>
      <c r="BI26" s="288"/>
      <c r="BJ26" s="288"/>
      <c r="BK26" s="16" t="s">
        <v>188</v>
      </c>
      <c r="BL26" s="41">
        <v>2117.46</v>
      </c>
    </row>
    <row r="27" spans="2:64" ht="54" customHeight="1" x14ac:dyDescent="0.4">
      <c r="J27" s="317"/>
      <c r="K27" s="287"/>
      <c r="L27" s="292"/>
      <c r="M27" s="313" t="s">
        <v>177</v>
      </c>
      <c r="N27" s="313"/>
      <c r="O27" s="23" t="s">
        <v>178</v>
      </c>
      <c r="P27" s="75">
        <v>41.44</v>
      </c>
      <c r="S27" s="37"/>
      <c r="T27" s="17"/>
      <c r="W27" s="11"/>
      <c r="X27" s="11"/>
      <c r="AX27" s="318"/>
      <c r="AY27" s="296"/>
      <c r="AZ27" s="297"/>
      <c r="BA27" s="291"/>
      <c r="BB27" s="33" t="s">
        <v>101</v>
      </c>
      <c r="BC27" s="14" t="s">
        <v>136</v>
      </c>
      <c r="BD27" s="39">
        <v>0.25800000000000001</v>
      </c>
      <c r="BF27" s="318"/>
      <c r="BG27" s="290"/>
      <c r="BH27" s="288"/>
      <c r="BI27" s="288"/>
      <c r="BJ27" s="288"/>
      <c r="BK27" s="16" t="s">
        <v>176</v>
      </c>
      <c r="BL27" s="41">
        <v>516.96</v>
      </c>
    </row>
    <row r="28" spans="2:64" ht="54" customHeight="1" x14ac:dyDescent="0.4">
      <c r="J28" s="318"/>
      <c r="K28" s="287"/>
      <c r="L28" s="292"/>
      <c r="M28" s="282" t="s">
        <v>179</v>
      </c>
      <c r="N28" s="282"/>
      <c r="O28" s="27" t="s">
        <v>180</v>
      </c>
      <c r="P28" s="76">
        <v>45.53</v>
      </c>
      <c r="S28" s="37"/>
      <c r="T28" s="17"/>
      <c r="W28" s="11"/>
      <c r="X28" s="11"/>
      <c r="BG28" s="291"/>
      <c r="BH28" s="288" t="s">
        <v>30</v>
      </c>
      <c r="BI28" s="288"/>
      <c r="BJ28" s="288"/>
      <c r="BK28" s="14" t="s">
        <v>94</v>
      </c>
      <c r="BL28" s="41">
        <v>15.62</v>
      </c>
    </row>
    <row r="29" spans="2:64" ht="54" customHeight="1" x14ac:dyDescent="0.4">
      <c r="J29" s="40"/>
      <c r="R29" s="40"/>
      <c r="S29" s="37"/>
      <c r="T29" s="17"/>
      <c r="W29" s="11"/>
      <c r="X29" s="11"/>
    </row>
    <row r="30" spans="2:64" ht="44.25" customHeight="1" x14ac:dyDescent="0.4">
      <c r="R30" s="40"/>
    </row>
    <row r="31" spans="2:64" ht="45.75" customHeight="1" x14ac:dyDescent="0.4">
      <c r="R31" s="40"/>
    </row>
    <row r="32" spans="2:64" ht="45.75" customHeight="1" x14ac:dyDescent="0.4">
      <c r="R32" s="40"/>
    </row>
    <row r="33" spans="10:64" ht="45.75" customHeight="1" x14ac:dyDescent="0.4">
      <c r="R33" s="40"/>
    </row>
    <row r="34" spans="10:64" ht="45.75" customHeight="1" x14ac:dyDescent="0.4">
      <c r="K34" s="37"/>
      <c r="L34" s="17"/>
      <c r="O34" s="11"/>
      <c r="P34" s="11"/>
      <c r="R34" s="40"/>
      <c r="Z34" s="38"/>
      <c r="AA34" s="37"/>
      <c r="AB34" s="17"/>
      <c r="AD34" s="11"/>
      <c r="AE34" s="11"/>
      <c r="AF34" s="11"/>
      <c r="AO34" s="11"/>
      <c r="AQ34" s="37"/>
      <c r="AR34" s="17"/>
      <c r="AS34" s="17"/>
      <c r="AU34" s="11"/>
      <c r="AV34" s="11"/>
      <c r="AW34" s="11"/>
      <c r="AY34" s="37"/>
      <c r="AZ34" s="17"/>
      <c r="BC34" s="38"/>
      <c r="BD34" s="11"/>
    </row>
    <row r="35" spans="10:64" ht="45.75" customHeight="1" x14ac:dyDescent="0.4">
      <c r="K35" s="37"/>
      <c r="L35" s="17"/>
      <c r="O35" s="11"/>
      <c r="P35" s="11"/>
      <c r="R35" s="40"/>
      <c r="Z35" s="38"/>
      <c r="AA35" s="37"/>
      <c r="AB35" s="17"/>
      <c r="AD35" s="11"/>
      <c r="AE35" s="11"/>
      <c r="AF35" s="11"/>
      <c r="AI35" s="37"/>
      <c r="AJ35" s="17"/>
      <c r="AK35" s="17"/>
      <c r="AM35" s="11"/>
      <c r="AN35" s="11"/>
      <c r="AO35" s="11"/>
      <c r="AQ35" s="37"/>
      <c r="AR35" s="17"/>
      <c r="AS35" s="17"/>
      <c r="AU35" s="11"/>
      <c r="AV35" s="11"/>
      <c r="AW35" s="11"/>
      <c r="AY35" s="37"/>
      <c r="AZ35" s="17"/>
      <c r="BC35" s="38"/>
      <c r="BD35" s="11"/>
      <c r="BG35" s="37"/>
      <c r="BH35" s="17"/>
      <c r="BK35" s="11"/>
      <c r="BL35" s="11"/>
    </row>
    <row r="36" spans="10:64" ht="45.75" customHeight="1" x14ac:dyDescent="0.4">
      <c r="K36" s="37"/>
      <c r="L36" s="17"/>
      <c r="O36" s="11"/>
      <c r="P36" s="11"/>
      <c r="R36" s="40"/>
      <c r="Z36" s="38"/>
      <c r="AA36" s="37"/>
      <c r="AB36" s="17"/>
      <c r="AD36" s="11"/>
      <c r="AE36" s="11"/>
      <c r="AF36" s="11"/>
      <c r="AI36" s="37"/>
      <c r="AJ36" s="17"/>
      <c r="AK36" s="17"/>
      <c r="AM36" s="11"/>
      <c r="AN36" s="11"/>
      <c r="AO36" s="11"/>
      <c r="AQ36" s="37"/>
      <c r="AR36" s="17"/>
      <c r="AS36" s="17"/>
      <c r="AU36" s="11"/>
      <c r="AV36" s="11"/>
      <c r="AW36" s="11"/>
      <c r="AY36" s="37"/>
      <c r="AZ36" s="17"/>
      <c r="BC36" s="38"/>
      <c r="BD36" s="11"/>
      <c r="BG36" s="37"/>
      <c r="BH36" s="17"/>
      <c r="BK36" s="11"/>
      <c r="BL36" s="11"/>
    </row>
    <row r="37" spans="10:64" ht="45.75" customHeight="1" x14ac:dyDescent="0.4">
      <c r="K37" s="37"/>
      <c r="L37" s="17"/>
      <c r="O37" s="11"/>
      <c r="P37" s="11"/>
      <c r="R37" s="40"/>
      <c r="Z37" s="38"/>
      <c r="AA37" s="37"/>
      <c r="AB37" s="17"/>
      <c r="AD37" s="11"/>
      <c r="AE37" s="11"/>
      <c r="AF37" s="11"/>
      <c r="AI37" s="37"/>
      <c r="AJ37" s="17"/>
      <c r="AK37" s="17"/>
      <c r="AM37" s="11"/>
      <c r="AN37" s="11"/>
      <c r="AO37" s="11"/>
      <c r="AQ37" s="37"/>
      <c r="AR37" s="17"/>
      <c r="AS37" s="17"/>
      <c r="AU37" s="11"/>
      <c r="AV37" s="11"/>
      <c r="AW37" s="11"/>
      <c r="AY37" s="37"/>
      <c r="AZ37" s="17"/>
      <c r="BC37" s="38"/>
      <c r="BD37" s="11"/>
      <c r="BG37" s="37"/>
      <c r="BH37" s="17"/>
      <c r="BK37" s="11"/>
      <c r="BL37" s="11"/>
    </row>
    <row r="38" spans="10:64" ht="44.25" customHeight="1" x14ac:dyDescent="0.4">
      <c r="K38" s="37"/>
      <c r="L38" s="17"/>
      <c r="O38" s="11"/>
      <c r="P38" s="11"/>
      <c r="R38" s="40"/>
      <c r="Z38" s="38"/>
      <c r="AA38" s="37"/>
      <c r="AB38" s="17"/>
      <c r="AD38" s="11"/>
      <c r="AE38" s="11"/>
      <c r="AF38" s="11"/>
      <c r="AI38" s="37"/>
      <c r="AJ38" s="17"/>
      <c r="AK38" s="17"/>
      <c r="AM38" s="11"/>
      <c r="AN38" s="11"/>
      <c r="AO38" s="11"/>
      <c r="AQ38" s="37"/>
      <c r="AR38" s="17"/>
      <c r="AS38" s="17"/>
      <c r="AU38" s="11"/>
      <c r="AV38" s="11"/>
      <c r="AW38" s="11"/>
      <c r="AY38" s="37"/>
      <c r="AZ38" s="17"/>
      <c r="BC38" s="38"/>
      <c r="BD38" s="11"/>
      <c r="BG38" s="37"/>
      <c r="BH38" s="17"/>
      <c r="BK38" s="11"/>
      <c r="BL38" s="11"/>
    </row>
    <row r="39" spans="10:64" ht="44.25" customHeight="1" x14ac:dyDescent="0.4">
      <c r="K39" s="37"/>
      <c r="L39" s="17"/>
      <c r="O39" s="11"/>
      <c r="P39" s="11"/>
      <c r="R39" s="40"/>
      <c r="Z39" s="38"/>
      <c r="AA39" s="37"/>
      <c r="AB39" s="17"/>
      <c r="AD39" s="11"/>
      <c r="AE39" s="11"/>
      <c r="AF39" s="11"/>
      <c r="AI39" s="37"/>
      <c r="AJ39" s="17"/>
      <c r="AK39" s="17"/>
      <c r="AM39" s="11"/>
      <c r="AN39" s="11"/>
      <c r="AO39" s="11"/>
      <c r="AQ39" s="37"/>
      <c r="AR39" s="17"/>
      <c r="AS39" s="17"/>
      <c r="AU39" s="11"/>
      <c r="AV39" s="11"/>
      <c r="AW39" s="11"/>
      <c r="AY39" s="37"/>
      <c r="AZ39" s="17"/>
      <c r="BC39" s="38"/>
      <c r="BD39" s="11"/>
      <c r="BG39" s="37"/>
      <c r="BH39" s="17"/>
      <c r="BK39" s="11"/>
      <c r="BL39" s="11"/>
    </row>
    <row r="40" spans="10:64" ht="44.25" customHeight="1" x14ac:dyDescent="0.4">
      <c r="J40" s="40"/>
      <c r="R40" s="40"/>
      <c r="AI40" s="37"/>
      <c r="AJ40" s="17"/>
      <c r="AK40" s="17"/>
      <c r="AM40" s="11"/>
      <c r="AN40" s="11"/>
      <c r="BG40" s="37"/>
      <c r="BH40" s="17"/>
      <c r="BK40" s="11"/>
      <c r="BL40" s="11"/>
    </row>
    <row r="41" spans="10:64" ht="44.25" customHeight="1" x14ac:dyDescent="0.4">
      <c r="J41" s="40"/>
      <c r="R41" s="40"/>
    </row>
    <row r="42" spans="10:64" ht="44.25" customHeight="1" x14ac:dyDescent="0.4">
      <c r="J42" s="40"/>
      <c r="R42" s="40"/>
    </row>
    <row r="43" spans="10:64" ht="44.25" customHeight="1" x14ac:dyDescent="0.4">
      <c r="J43" s="40"/>
      <c r="R43" s="40"/>
    </row>
    <row r="44" spans="10:64" ht="44.25" customHeight="1" x14ac:dyDescent="0.4">
      <c r="J44" s="40"/>
      <c r="R44" s="40"/>
    </row>
    <row r="45" spans="10:64" ht="44.25" customHeight="1" x14ac:dyDescent="0.4">
      <c r="J45" s="40"/>
      <c r="R45" s="40"/>
    </row>
    <row r="46" spans="10:64" ht="44.25" customHeight="1" x14ac:dyDescent="0.4">
      <c r="J46" s="40"/>
      <c r="R46" s="40"/>
    </row>
    <row r="47" spans="10:64" ht="36" customHeight="1" x14ac:dyDescent="0.4">
      <c r="J47" s="40"/>
      <c r="R47" s="40"/>
    </row>
    <row r="48" spans="10:64" ht="44.25" customHeight="1" x14ac:dyDescent="0.4">
      <c r="J48" s="40"/>
      <c r="R48" s="40"/>
    </row>
    <row r="49" spans="10:18" ht="44.25" customHeight="1" x14ac:dyDescent="0.4">
      <c r="J49" s="40"/>
      <c r="R49" s="40"/>
    </row>
    <row r="50" spans="10:18" ht="44.25" customHeight="1" x14ac:dyDescent="0.4">
      <c r="J50" s="40"/>
      <c r="R50" s="40"/>
    </row>
    <row r="51" spans="10:18" ht="44.25" customHeight="1" x14ac:dyDescent="0.4">
      <c r="J51" s="40"/>
      <c r="R51" s="40"/>
    </row>
    <row r="52" spans="10:18" ht="44.25" customHeight="1" x14ac:dyDescent="0.4">
      <c r="J52" s="40"/>
      <c r="R52" s="40"/>
    </row>
    <row r="53" spans="10:18" ht="44.25" customHeight="1" x14ac:dyDescent="0.4">
      <c r="J53" s="40"/>
      <c r="R53" s="40"/>
    </row>
    <row r="54" spans="10:18" ht="44.25" customHeight="1" x14ac:dyDescent="0.4">
      <c r="J54" s="40"/>
      <c r="R54" s="40"/>
    </row>
    <row r="55" spans="10:18" ht="44.25" customHeight="1" x14ac:dyDescent="0.4">
      <c r="J55" s="40"/>
      <c r="R55" s="40"/>
    </row>
    <row r="56" spans="10:18" ht="44.25" customHeight="1" x14ac:dyDescent="0.4">
      <c r="J56" s="40"/>
      <c r="R56" s="40"/>
    </row>
    <row r="57" spans="10:18" ht="44.25" customHeight="1" x14ac:dyDescent="0.4">
      <c r="J57" s="40"/>
      <c r="R57" s="40"/>
    </row>
    <row r="58" spans="10:18" ht="44.25" customHeight="1" x14ac:dyDescent="0.4">
      <c r="J58" s="40"/>
      <c r="R58" s="40"/>
    </row>
    <row r="59" spans="10:18" ht="44.25" customHeight="1" x14ac:dyDescent="0.4">
      <c r="J59" s="40"/>
      <c r="R59" s="40"/>
    </row>
    <row r="60" spans="10:18" ht="44.25" customHeight="1" x14ac:dyDescent="0.4">
      <c r="J60" s="40"/>
      <c r="R60" s="40"/>
    </row>
    <row r="61" spans="10:18" ht="44.25" customHeight="1" x14ac:dyDescent="0.4">
      <c r="J61" s="40"/>
      <c r="R61" s="40"/>
    </row>
    <row r="62" spans="10:18" ht="44.25" customHeight="1" x14ac:dyDescent="0.4">
      <c r="J62" s="40"/>
      <c r="R62" s="40"/>
    </row>
    <row r="63" spans="10:18" ht="44.25" customHeight="1" x14ac:dyDescent="0.4">
      <c r="J63" s="40"/>
      <c r="R63" s="40"/>
    </row>
    <row r="64" spans="10:18" ht="44.25" customHeight="1" x14ac:dyDescent="0.4">
      <c r="J64" s="40"/>
      <c r="R64" s="40"/>
    </row>
    <row r="65" spans="10:18" ht="44.25" customHeight="1" x14ac:dyDescent="0.4">
      <c r="J65" s="40"/>
      <c r="R65" s="40"/>
    </row>
    <row r="66" spans="10:18" ht="44.25" customHeight="1" x14ac:dyDescent="0.4">
      <c r="J66" s="40"/>
      <c r="R66" s="40"/>
    </row>
    <row r="67" spans="10:18" ht="44.25" customHeight="1" x14ac:dyDescent="0.4">
      <c r="J67" s="40"/>
      <c r="R67" s="40"/>
    </row>
    <row r="68" spans="10:18" ht="44.25" customHeight="1" x14ac:dyDescent="0.4">
      <c r="J68" s="40"/>
      <c r="R68" s="40"/>
    </row>
    <row r="69" spans="10:18" ht="62.25" customHeight="1" x14ac:dyDescent="0.4">
      <c r="J69" s="40"/>
      <c r="R69" s="40"/>
    </row>
    <row r="70" spans="10:18" ht="44.25" customHeight="1" x14ac:dyDescent="0.4">
      <c r="J70" s="40"/>
      <c r="R70" s="40"/>
    </row>
    <row r="71" spans="10:18" x14ac:dyDescent="0.4">
      <c r="J71" s="40"/>
      <c r="R71" s="40"/>
    </row>
    <row r="72" spans="10:18" ht="37.5" customHeight="1" x14ac:dyDescent="0.4">
      <c r="J72" s="40"/>
      <c r="R72" s="40"/>
    </row>
    <row r="73" spans="10:18" ht="59.25" customHeight="1" x14ac:dyDescent="0.4">
      <c r="J73" s="40"/>
      <c r="R73" s="40"/>
    </row>
    <row r="74" spans="10:18" ht="44.25" customHeight="1" x14ac:dyDescent="0.4">
      <c r="J74" s="40"/>
      <c r="R74" s="40"/>
    </row>
    <row r="75" spans="10:18" ht="44.25" customHeight="1" x14ac:dyDescent="0.4">
      <c r="J75" s="40"/>
      <c r="R75" s="40"/>
    </row>
    <row r="76" spans="10:18" ht="44.25" customHeight="1" x14ac:dyDescent="0.4">
      <c r="J76" s="40"/>
      <c r="R76" s="40"/>
    </row>
    <row r="77" spans="10:18" ht="44.25" customHeight="1" x14ac:dyDescent="0.4">
      <c r="J77" s="40"/>
      <c r="R77" s="40"/>
    </row>
    <row r="78" spans="10:18" ht="44.25" customHeight="1" x14ac:dyDescent="0.4">
      <c r="J78" s="40"/>
      <c r="R78" s="40"/>
    </row>
    <row r="79" spans="10:18" ht="44.25" customHeight="1" x14ac:dyDescent="0.4">
      <c r="J79" s="40"/>
      <c r="R79" s="40"/>
    </row>
    <row r="80" spans="10:18" ht="44.25" customHeight="1" x14ac:dyDescent="0.4">
      <c r="J80" s="40"/>
    </row>
    <row r="81" spans="10:10" ht="44.25" customHeight="1" x14ac:dyDescent="0.4">
      <c r="J81" s="40"/>
    </row>
    <row r="82" spans="10:10" ht="44.25" customHeight="1" x14ac:dyDescent="0.4">
      <c r="J82" s="40"/>
    </row>
    <row r="83" spans="10:10" ht="44.25" customHeight="1" x14ac:dyDescent="0.4">
      <c r="J83" s="40"/>
    </row>
    <row r="84" spans="10:10" ht="44.25" customHeight="1" x14ac:dyDescent="0.4">
      <c r="J84" s="40"/>
    </row>
    <row r="85" spans="10:10" ht="44.25" customHeight="1" x14ac:dyDescent="0.4">
      <c r="J85" s="40"/>
    </row>
    <row r="86" spans="10:10" ht="44.25" customHeight="1" x14ac:dyDescent="0.4">
      <c r="J86" s="40"/>
    </row>
    <row r="87" spans="10:10" ht="44.25" customHeight="1" x14ac:dyDescent="0.4">
      <c r="J87" s="40"/>
    </row>
    <row r="88" spans="10:10" ht="44.25" customHeight="1" x14ac:dyDescent="0.4">
      <c r="J88" s="40"/>
    </row>
    <row r="89" spans="10:10" ht="44.25" customHeight="1" x14ac:dyDescent="0.4">
      <c r="J89" s="40"/>
    </row>
    <row r="90" spans="10:10" ht="44.25" customHeight="1" x14ac:dyDescent="0.4">
      <c r="J90" s="40"/>
    </row>
  </sheetData>
  <mergeCells count="179">
    <mergeCell ref="AJ2:AL4"/>
    <mergeCell ref="AP2:AP22"/>
    <mergeCell ref="AK5:AK6"/>
    <mergeCell ref="AJ12:AK13"/>
    <mergeCell ref="BF1:BK1"/>
    <mergeCell ref="C2:F4"/>
    <mergeCell ref="J2:J28"/>
    <mergeCell ref="K2:K11"/>
    <mergeCell ref="L2:N2"/>
    <mergeCell ref="R2:R23"/>
    <mergeCell ref="S2:S6"/>
    <mergeCell ref="T2:T6"/>
    <mergeCell ref="U2:W2"/>
    <mergeCell ref="Z2:Z22"/>
    <mergeCell ref="J1:O1"/>
    <mergeCell ref="R1:W1"/>
    <mergeCell ref="Z1:AE1"/>
    <mergeCell ref="AH1:AM1"/>
    <mergeCell ref="AP1:AU1"/>
    <mergeCell ref="AX1:BC1"/>
    <mergeCell ref="BG2:BG4"/>
    <mergeCell ref="BH2:BJ2"/>
    <mergeCell ref="L3:L8"/>
    <mergeCell ref="M3:O3"/>
    <mergeCell ref="U3:W3"/>
    <mergeCell ref="BH3:BH4"/>
    <mergeCell ref="BI3:BJ3"/>
    <mergeCell ref="M4:O4"/>
    <mergeCell ref="U4:W4"/>
    <mergeCell ref="BI4:BJ4"/>
    <mergeCell ref="AQ2:AQ8"/>
    <mergeCell ref="AR2:AT4"/>
    <mergeCell ref="AX2:AX18"/>
    <mergeCell ref="AY2:AY13"/>
    <mergeCell ref="AZ2:BB8"/>
    <mergeCell ref="BF2:BF27"/>
    <mergeCell ref="AR5:AR8"/>
    <mergeCell ref="AS5:AS7"/>
    <mergeCell ref="AQ9:AQ15"/>
    <mergeCell ref="AR9:AT11"/>
    <mergeCell ref="AA2:AA11"/>
    <mergeCell ref="AB2:AD4"/>
    <mergeCell ref="AH2:AH19"/>
    <mergeCell ref="AI2:AI13"/>
    <mergeCell ref="S7:S8"/>
    <mergeCell ref="T7:V7"/>
    <mergeCell ref="AK7:AL7"/>
    <mergeCell ref="BI9:BJ9"/>
    <mergeCell ref="B5:G9"/>
    <mergeCell ref="M5:O5"/>
    <mergeCell ref="U5:W5"/>
    <mergeCell ref="AB5:AB8"/>
    <mergeCell ref="AC5:AC7"/>
    <mergeCell ref="AJ5:AJ8"/>
    <mergeCell ref="L9:L11"/>
    <mergeCell ref="T9:V9"/>
    <mergeCell ref="AB9:AD9"/>
    <mergeCell ref="AJ9:AL9"/>
    <mergeCell ref="M10:O10"/>
    <mergeCell ref="T10:V10"/>
    <mergeCell ref="AB10:AD10"/>
    <mergeCell ref="AJ10:AL10"/>
    <mergeCell ref="T11:V11"/>
    <mergeCell ref="AB11:AD11"/>
    <mergeCell ref="AJ11:AL11"/>
    <mergeCell ref="BI7:BJ7"/>
    <mergeCell ref="M8:O8"/>
    <mergeCell ref="T8:V8"/>
    <mergeCell ref="AC8:AD8"/>
    <mergeCell ref="AK8:AL8"/>
    <mergeCell ref="AS8:AT8"/>
    <mergeCell ref="BG8:BG11"/>
    <mergeCell ref="BI8:BJ8"/>
    <mergeCell ref="M9:O9"/>
    <mergeCell ref="S9:S10"/>
    <mergeCell ref="BG5:BG7"/>
    <mergeCell ref="BH5:BJ5"/>
    <mergeCell ref="M6:O6"/>
    <mergeCell ref="U6:W6"/>
    <mergeCell ref="BH6:BH7"/>
    <mergeCell ref="BI6:BJ6"/>
    <mergeCell ref="M7:O7"/>
    <mergeCell ref="BA9:BA11"/>
    <mergeCell ref="BH9:BH11"/>
    <mergeCell ref="M11:O11"/>
    <mergeCell ref="BI10:BI11"/>
    <mergeCell ref="K12:K13"/>
    <mergeCell ref="L12:N12"/>
    <mergeCell ref="T12:T17"/>
    <mergeCell ref="U12:W12"/>
    <mergeCell ref="AA12:AA22"/>
    <mergeCell ref="AB12:AD14"/>
    <mergeCell ref="U18:W18"/>
    <mergeCell ref="AC18:AD18"/>
    <mergeCell ref="BA15:BA17"/>
    <mergeCell ref="BA12:BB12"/>
    <mergeCell ref="AZ9:AZ12"/>
    <mergeCell ref="L21:L23"/>
    <mergeCell ref="M21:N21"/>
    <mergeCell ref="S21:S23"/>
    <mergeCell ref="L13:N13"/>
    <mergeCell ref="U13:W13"/>
    <mergeCell ref="AZ13:BB13"/>
    <mergeCell ref="AK19:AL19"/>
    <mergeCell ref="AR19:AR22"/>
    <mergeCell ref="AS19:AS21"/>
    <mergeCell ref="AY21:BA22"/>
    <mergeCell ref="U20:W20"/>
    <mergeCell ref="AZ14:BB14"/>
    <mergeCell ref="S11:S20"/>
    <mergeCell ref="BH28:BJ28"/>
    <mergeCell ref="L24:N24"/>
    <mergeCell ref="AY24:BA25"/>
    <mergeCell ref="BG16:BG17"/>
    <mergeCell ref="BH16:BJ16"/>
    <mergeCell ref="U17:W17"/>
    <mergeCell ref="AJ17:AJ19"/>
    <mergeCell ref="AK17:AL17"/>
    <mergeCell ref="BH17:BJ17"/>
    <mergeCell ref="BH23:BH25"/>
    <mergeCell ref="BI23:BI24"/>
    <mergeCell ref="AK18:AL18"/>
    <mergeCell ref="BA18:BB18"/>
    <mergeCell ref="AX20:BC20"/>
    <mergeCell ref="BI20:BJ20"/>
    <mergeCell ref="T21:V21"/>
    <mergeCell ref="AB21:AD21"/>
    <mergeCell ref="AX21:AX27"/>
    <mergeCell ref="BG26:BG28"/>
    <mergeCell ref="BH26:BJ27"/>
    <mergeCell ref="M27:N27"/>
    <mergeCell ref="M28:N28"/>
    <mergeCell ref="BG21:BG25"/>
    <mergeCell ref="BG18:BG20"/>
    <mergeCell ref="B25:G26"/>
    <mergeCell ref="K25:K28"/>
    <mergeCell ref="L25:N25"/>
    <mergeCell ref="BI25:BJ25"/>
    <mergeCell ref="L26:L28"/>
    <mergeCell ref="M26:N26"/>
    <mergeCell ref="AY26:AZ27"/>
    <mergeCell ref="BA26:BA27"/>
    <mergeCell ref="K14:K24"/>
    <mergeCell ref="BH21:BJ22"/>
    <mergeCell ref="M22:N22"/>
    <mergeCell ref="T22:V22"/>
    <mergeCell ref="AB22:AD22"/>
    <mergeCell ref="AS22:AT22"/>
    <mergeCell ref="M23:N23"/>
    <mergeCell ref="T23:V23"/>
    <mergeCell ref="AY23:BB23"/>
    <mergeCell ref="BH19:BH20"/>
    <mergeCell ref="BI19:BJ19"/>
    <mergeCell ref="L14:N20"/>
    <mergeCell ref="T18:T20"/>
    <mergeCell ref="AZ15:AZ18"/>
    <mergeCell ref="U16:W16"/>
    <mergeCell ref="U14:W14"/>
    <mergeCell ref="BH18:BJ18"/>
    <mergeCell ref="U19:W19"/>
    <mergeCell ref="AB19:AD19"/>
    <mergeCell ref="AI14:AI19"/>
    <mergeCell ref="AJ14:AL16"/>
    <mergeCell ref="AY14:AY18"/>
    <mergeCell ref="AQ16:AQ22"/>
    <mergeCell ref="AR16:AT18"/>
    <mergeCell ref="AB20:AD20"/>
    <mergeCell ref="AR12:AR15"/>
    <mergeCell ref="AS12:AS14"/>
    <mergeCell ref="BH13:BJ13"/>
    <mergeCell ref="BG14:BG15"/>
    <mergeCell ref="BH14:BJ14"/>
    <mergeCell ref="U15:W15"/>
    <mergeCell ref="AB15:AB18"/>
    <mergeCell ref="AC15:AC17"/>
    <mergeCell ref="AS15:AT15"/>
    <mergeCell ref="BH15:BJ15"/>
    <mergeCell ref="BG12:BG13"/>
    <mergeCell ref="BH12:BJ12"/>
  </mergeCells>
  <phoneticPr fontId="4"/>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ご案内 </vt:lpstr>
      <vt:lpstr>必要資料のご案内</vt:lpstr>
      <vt:lpstr>試算諸元入力</vt:lpstr>
      <vt:lpstr>電気料金試算結果</vt:lpstr>
      <vt:lpstr>これより右のシートはＨＰ非表示</vt:lpstr>
      <vt:lpstr>リスト</vt:lpstr>
      <vt:lpstr>従B</vt:lpstr>
      <vt:lpstr>従C</vt:lpstr>
      <vt:lpstr>低圧電力</vt:lpstr>
      <vt:lpstr>電化</vt:lpstr>
      <vt:lpstr>ピーク</vt:lpstr>
      <vt:lpstr>old rate</vt:lpstr>
      <vt:lpstr>new rate</vt:lpstr>
      <vt:lpstr>new rate2</vt:lpstr>
      <vt:lpstr>fuel</vt:lpstr>
      <vt:lpstr>new rate2 (abolition)</vt:lpstr>
      <vt:lpstr>'new rate'!Print_Area</vt:lpstr>
      <vt:lpstr>'new rate2'!Print_Area</vt:lpstr>
      <vt:lpstr>'new rate2 (abolition)'!Print_Area</vt:lpstr>
      <vt:lpstr>'old rate'!Print_Area</vt:lpstr>
      <vt:lpstr>'ご案内 '!Print_Area</vt:lpstr>
      <vt:lpstr>試算諸元入力!Print_Area</vt:lpstr>
      <vt:lpstr>電気料金試算結果!Print_Area</vt:lpstr>
      <vt:lpstr>必要資料のご案内!Print_Area</vt:lpstr>
      <vt:lpstr>ピークシフト</vt:lpstr>
      <vt:lpstr>公衆街路灯Ｂ</vt:lpstr>
      <vt:lpstr>従量電灯B</vt:lpstr>
      <vt:lpstr>従量電灯Ｃ</vt:lpstr>
      <vt:lpstr>低圧電力</vt:lpstr>
      <vt:lpstr>電化上手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託送サービス総括G 吉川</dc:creator>
  <cp:lastModifiedBy>託送サービス総括G 吉川</cp:lastModifiedBy>
  <cp:lastPrinted>2023-05-29T12:05:22Z</cp:lastPrinted>
  <dcterms:created xsi:type="dcterms:W3CDTF">2023-05-25T13:15:02Z</dcterms:created>
  <dcterms:modified xsi:type="dcterms:W3CDTF">2023-06-09T05:20:42Z</dcterms:modified>
</cp:coreProperties>
</file>